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hmin\Desktop\신규사업 관련\"/>
    </mc:Choice>
  </mc:AlternateContent>
  <xr:revisionPtr revIDLastSave="0" documentId="13_ncr:1_{0A553D18-A558-4F1B-BDC0-7E4AB535530C}" xr6:coauthVersionLast="47" xr6:coauthVersionMax="47" xr10:uidLastSave="{00000000-0000-0000-0000-000000000000}"/>
  <bookViews>
    <workbookView xWindow="-120" yWindow="-120" windowWidth="51840" windowHeight="21120" tabRatio="659" xr2:uid="{00000000-000D-0000-FFFF-FFFF00000000}"/>
  </bookViews>
  <sheets>
    <sheet name="S3452042-뉴앤뉴_검토완료" sheetId="9" r:id="rId1"/>
    <sheet name="(참고) 간접비 기준('22.12.21)-삭제 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8" i="9" l="1"/>
  <c r="AO37" i="9"/>
  <c r="AO24" i="9"/>
  <c r="AO23" i="9"/>
  <c r="AQ38" i="9" l="1"/>
  <c r="AQ37" i="9"/>
  <c r="AQ36" i="9"/>
  <c r="AQ35" i="9"/>
  <c r="AQ34" i="9"/>
  <c r="AQ33" i="9"/>
  <c r="AQ31" i="9"/>
  <c r="AQ30" i="9"/>
  <c r="AQ29" i="9"/>
  <c r="AQ28" i="9"/>
  <c r="AQ27" i="9"/>
  <c r="AQ26" i="9"/>
  <c r="AQ24" i="9"/>
  <c r="AQ23" i="9"/>
  <c r="AQ22" i="9"/>
  <c r="AQ21" i="9"/>
  <c r="AQ20" i="9"/>
  <c r="Y33" i="9" l="1"/>
  <c r="Y26" i="9"/>
  <c r="Y19" i="9"/>
  <c r="X32" i="9" l="1"/>
  <c r="X25" i="9"/>
  <c r="X18" i="9"/>
  <c r="G30" i="9"/>
  <c r="AP30" i="9" s="1"/>
  <c r="AJ30" i="9"/>
  <c r="AK30" i="9" s="1"/>
  <c r="AJ29" i="9"/>
  <c r="AK29" i="9" s="1"/>
  <c r="AH30" i="9"/>
  <c r="AH29" i="9"/>
  <c r="J38" i="9"/>
  <c r="J37" i="9"/>
  <c r="J36" i="9"/>
  <c r="J35" i="9"/>
  <c r="J34" i="9"/>
  <c r="J33" i="9"/>
  <c r="J31" i="9"/>
  <c r="J30" i="9"/>
  <c r="J29" i="9"/>
  <c r="J28" i="9"/>
  <c r="J27" i="9"/>
  <c r="J26" i="9"/>
  <c r="J24" i="9"/>
  <c r="J23" i="9"/>
  <c r="J22" i="9"/>
  <c r="J21" i="9"/>
  <c r="J20" i="9"/>
  <c r="J19" i="9"/>
  <c r="AN38" i="9" l="1"/>
  <c r="AN37" i="9"/>
  <c r="AN36" i="9"/>
  <c r="AN35" i="9"/>
  <c r="AN34" i="9"/>
  <c r="AN33" i="9"/>
  <c r="AN31" i="9"/>
  <c r="AO31" i="9" s="1"/>
  <c r="AN30" i="9"/>
  <c r="AO30" i="9" s="1"/>
  <c r="AN29" i="9"/>
  <c r="AO29" i="9" s="1"/>
  <c r="AN28" i="9"/>
  <c r="AN27" i="9"/>
  <c r="AN26" i="9"/>
  <c r="AN24" i="9"/>
  <c r="AN23" i="9"/>
  <c r="AN22" i="9"/>
  <c r="AO22" i="9" s="1"/>
  <c r="AN21" i="9"/>
  <c r="AN20" i="9"/>
  <c r="AO20" i="9" s="1"/>
  <c r="AM38" i="9"/>
  <c r="AM37" i="9"/>
  <c r="AM36" i="9"/>
  <c r="AM35" i="9"/>
  <c r="AM34" i="9"/>
  <c r="AM33" i="9"/>
  <c r="AM31" i="9"/>
  <c r="AM30" i="9"/>
  <c r="AM29" i="9"/>
  <c r="AM28" i="9"/>
  <c r="AM27" i="9"/>
  <c r="AM26" i="9"/>
  <c r="AM24" i="9"/>
  <c r="AM23" i="9"/>
  <c r="AM22" i="9"/>
  <c r="AM21" i="9"/>
  <c r="AM20" i="9"/>
  <c r="O37" i="9"/>
  <c r="M31" i="9"/>
  <c r="M30" i="9"/>
  <c r="P30" i="9" s="1"/>
  <c r="M29" i="9"/>
  <c r="G29" i="9" s="1"/>
  <c r="AP29" i="9" s="1"/>
  <c r="M28" i="9"/>
  <c r="M27" i="9"/>
  <c r="O38" i="9"/>
  <c r="N37" i="9"/>
  <c r="O36" i="9"/>
  <c r="O35" i="9"/>
  <c r="O34" i="9"/>
  <c r="O33" i="9"/>
  <c r="I32" i="9"/>
  <c r="H32" i="9"/>
  <c r="I25" i="9"/>
  <c r="H25" i="9"/>
  <c r="O31" i="9"/>
  <c r="N30" i="9"/>
  <c r="N29" i="9"/>
  <c r="N28" i="9"/>
  <c r="N27" i="9"/>
  <c r="O26" i="9"/>
  <c r="AY38" i="9"/>
  <c r="AX38" i="9"/>
  <c r="AV38" i="9"/>
  <c r="AT38" i="9"/>
  <c r="AS38" i="9"/>
  <c r="AJ38" i="9"/>
  <c r="AK38" i="9" s="1"/>
  <c r="AH38" i="9"/>
  <c r="AD38" i="9"/>
  <c r="U38" i="9"/>
  <c r="M38" i="9"/>
  <c r="AY36" i="9"/>
  <c r="AX36" i="9"/>
  <c r="AV36" i="9"/>
  <c r="AT36" i="9"/>
  <c r="AS36" i="9"/>
  <c r="AJ36" i="9"/>
  <c r="AK36" i="9" s="1"/>
  <c r="AH36" i="9"/>
  <c r="AD36" i="9"/>
  <c r="U36" i="9"/>
  <c r="M36" i="9"/>
  <c r="C36" i="9"/>
  <c r="AY35" i="9"/>
  <c r="AX35" i="9"/>
  <c r="AV35" i="9"/>
  <c r="AT35" i="9"/>
  <c r="AS35" i="9"/>
  <c r="AJ35" i="9"/>
  <c r="AK35" i="9" s="1"/>
  <c r="AH35" i="9"/>
  <c r="AD35" i="9"/>
  <c r="U35" i="9"/>
  <c r="M35" i="9"/>
  <c r="AY37" i="9"/>
  <c r="AX37" i="9"/>
  <c r="AV37" i="9"/>
  <c r="AT37" i="9"/>
  <c r="AS37" i="9"/>
  <c r="AJ37" i="9"/>
  <c r="AK37" i="9" s="1"/>
  <c r="AH37" i="9"/>
  <c r="AD37" i="9"/>
  <c r="U37" i="9"/>
  <c r="M37" i="9"/>
  <c r="AY31" i="9"/>
  <c r="AX31" i="9"/>
  <c r="AV31" i="9"/>
  <c r="AT31" i="9"/>
  <c r="AS31" i="9"/>
  <c r="AJ31" i="9"/>
  <c r="AK31" i="9" s="1"/>
  <c r="AH31" i="9"/>
  <c r="AD31" i="9"/>
  <c r="U31" i="9"/>
  <c r="AY28" i="9"/>
  <c r="AX28" i="9"/>
  <c r="AV28" i="9"/>
  <c r="AT28" i="9"/>
  <c r="AS28" i="9"/>
  <c r="AJ28" i="9"/>
  <c r="AK28" i="9" s="1"/>
  <c r="AH28" i="9"/>
  <c r="AD28" i="9"/>
  <c r="U28" i="9"/>
  <c r="AN19" i="9"/>
  <c r="AO19" i="9" s="1"/>
  <c r="O24" i="9"/>
  <c r="O23" i="9"/>
  <c r="O22" i="9"/>
  <c r="N21" i="9"/>
  <c r="N20" i="9"/>
  <c r="O19" i="9"/>
  <c r="M20" i="9"/>
  <c r="G20" i="9" s="1"/>
  <c r="U20" i="9"/>
  <c r="AD20" i="9"/>
  <c r="AH20" i="9"/>
  <c r="AJ20" i="9"/>
  <c r="AK20" i="9" s="1"/>
  <c r="AS20" i="9"/>
  <c r="AT20" i="9"/>
  <c r="AV20" i="9"/>
  <c r="AX20" i="9"/>
  <c r="AY20" i="9"/>
  <c r="M21" i="9"/>
  <c r="U21" i="9"/>
  <c r="AD21" i="9"/>
  <c r="AH21" i="9"/>
  <c r="AJ21" i="9"/>
  <c r="AK21" i="9" s="1"/>
  <c r="AS21" i="9"/>
  <c r="AT21" i="9"/>
  <c r="AV21" i="9"/>
  <c r="AX21" i="9"/>
  <c r="AY21" i="9"/>
  <c r="M22" i="9"/>
  <c r="G22" i="9" s="1"/>
  <c r="U22" i="9"/>
  <c r="AD22" i="9"/>
  <c r="AH22" i="9"/>
  <c r="AJ22" i="9"/>
  <c r="AK22" i="9" s="1"/>
  <c r="AS22" i="9"/>
  <c r="AT22" i="9"/>
  <c r="AV22" i="9"/>
  <c r="AX22" i="9"/>
  <c r="AY22" i="9"/>
  <c r="M23" i="9"/>
  <c r="U23" i="9"/>
  <c r="AD23" i="9"/>
  <c r="AH23" i="9"/>
  <c r="AJ23" i="9"/>
  <c r="AK23" i="9" s="1"/>
  <c r="AS23" i="9"/>
  <c r="AT23" i="9"/>
  <c r="AV23" i="9"/>
  <c r="AX23" i="9"/>
  <c r="AY23" i="9"/>
  <c r="M24" i="9"/>
  <c r="U24" i="9"/>
  <c r="AD24" i="9"/>
  <c r="AH24" i="9"/>
  <c r="AJ24" i="9"/>
  <c r="AK24" i="9" s="1"/>
  <c r="AS24" i="9"/>
  <c r="AT24" i="9"/>
  <c r="AV24" i="9"/>
  <c r="AX24" i="9"/>
  <c r="AY24" i="9"/>
  <c r="AO26" i="9" l="1"/>
  <c r="AO21" i="9"/>
  <c r="AO33" i="9"/>
  <c r="AO36" i="9"/>
  <c r="AO35" i="9"/>
  <c r="AO34" i="9"/>
  <c r="AO28" i="9"/>
  <c r="AO27" i="9"/>
  <c r="G28" i="9"/>
  <c r="AP28" i="9" s="1"/>
  <c r="P28" i="9"/>
  <c r="Q27" i="9"/>
  <c r="Q31" i="9"/>
  <c r="P31" i="9"/>
  <c r="Q24" i="9"/>
  <c r="Q37" i="9"/>
  <c r="Q38" i="9"/>
  <c r="P38" i="9"/>
  <c r="Q29" i="9"/>
  <c r="P29" i="9"/>
  <c r="Q23" i="9"/>
  <c r="P23" i="9"/>
  <c r="G35" i="9"/>
  <c r="AP35" i="9" s="1"/>
  <c r="G36" i="9"/>
  <c r="AP36" i="9" s="1"/>
  <c r="AP22" i="9"/>
  <c r="P22" i="9"/>
  <c r="AP20" i="9"/>
  <c r="P20" i="9"/>
  <c r="Q30" i="9"/>
  <c r="N35" i="9"/>
  <c r="G31" i="9"/>
  <c r="AP31" i="9" s="1"/>
  <c r="AU37" i="9"/>
  <c r="AW37" i="9" s="1"/>
  <c r="O27" i="9"/>
  <c r="O30" i="9"/>
  <c r="J25" i="9"/>
  <c r="N25" i="9" s="1"/>
  <c r="N33" i="9"/>
  <c r="N26" i="9"/>
  <c r="N31" i="9"/>
  <c r="N23" i="9"/>
  <c r="AZ38" i="9"/>
  <c r="N24" i="9"/>
  <c r="O28" i="9"/>
  <c r="N34" i="9"/>
  <c r="N38" i="9"/>
  <c r="N22" i="9"/>
  <c r="J32" i="9"/>
  <c r="J39" i="9" s="1"/>
  <c r="Q22" i="9"/>
  <c r="Q35" i="9"/>
  <c r="O20" i="9"/>
  <c r="O29" i="9"/>
  <c r="O21" i="9"/>
  <c r="Q36" i="9"/>
  <c r="N36" i="9"/>
  <c r="AU35" i="9"/>
  <c r="AW35" i="9" s="1"/>
  <c r="AU38" i="9"/>
  <c r="AW38" i="9" s="1"/>
  <c r="Q28" i="9"/>
  <c r="AU36" i="9"/>
  <c r="AW36" i="9" s="1"/>
  <c r="AZ36" i="9"/>
  <c r="G38" i="9"/>
  <c r="AP38" i="9" s="1"/>
  <c r="AZ35" i="9"/>
  <c r="G37" i="9"/>
  <c r="AP37" i="9" s="1"/>
  <c r="AZ37" i="9"/>
  <c r="AU28" i="9"/>
  <c r="AW28" i="9" s="1"/>
  <c r="AZ31" i="9"/>
  <c r="AU31" i="9"/>
  <c r="AW31" i="9" s="1"/>
  <c r="N19" i="9"/>
  <c r="AZ28" i="9"/>
  <c r="J18" i="9"/>
  <c r="AZ24" i="9"/>
  <c r="AU21" i="9"/>
  <c r="AW21" i="9" s="1"/>
  <c r="AZ21" i="9"/>
  <c r="AZ20" i="9"/>
  <c r="AU24" i="9"/>
  <c r="AW24" i="9" s="1"/>
  <c r="AZ22" i="9"/>
  <c r="AZ23" i="9"/>
  <c r="AU20" i="9"/>
  <c r="AW20" i="9" s="1"/>
  <c r="AU22" i="9"/>
  <c r="AW22" i="9" s="1"/>
  <c r="AU23" i="9"/>
  <c r="AW23" i="9" s="1"/>
  <c r="Q20" i="9"/>
  <c r="G21" i="9"/>
  <c r="G24" i="9"/>
  <c r="AP24" i="9" s="1"/>
  <c r="G23" i="9"/>
  <c r="AP23" i="9" s="1"/>
  <c r="Q21" i="9"/>
  <c r="P35" i="9" l="1"/>
  <c r="P36" i="9"/>
  <c r="P24" i="9"/>
  <c r="BA38" i="9"/>
  <c r="P37" i="9"/>
  <c r="AP21" i="9"/>
  <c r="P21" i="9"/>
  <c r="O25" i="9"/>
  <c r="O32" i="9"/>
  <c r="N32" i="9"/>
  <c r="BA37" i="9"/>
  <c r="BA36" i="9"/>
  <c r="BA35" i="9"/>
  <c r="BA31" i="9"/>
  <c r="BA28" i="9"/>
  <c r="BA24" i="9"/>
  <c r="BA21" i="9"/>
  <c r="BA22" i="9"/>
  <c r="BA20" i="9"/>
  <c r="BA23" i="9"/>
  <c r="AM19" i="9" l="1"/>
  <c r="AJ34" i="9"/>
  <c r="AK34" i="9" s="1"/>
  <c r="AH34" i="9"/>
  <c r="AD34" i="9"/>
  <c r="U34" i="9"/>
  <c r="M34" i="9"/>
  <c r="AJ33" i="9"/>
  <c r="AK33" i="9" s="1"/>
  <c r="AH33" i="9"/>
  <c r="AD33" i="9"/>
  <c r="U33" i="9"/>
  <c r="M33" i="9"/>
  <c r="C33" i="9"/>
  <c r="C38" i="9" s="1"/>
  <c r="AL32" i="9"/>
  <c r="AI32" i="9"/>
  <c r="AG32" i="9"/>
  <c r="AE32" i="9"/>
  <c r="AC32" i="9"/>
  <c r="AB32" i="9"/>
  <c r="AA32" i="9"/>
  <c r="Z32" i="9"/>
  <c r="W32" i="9"/>
  <c r="V32" i="9"/>
  <c r="T32" i="9"/>
  <c r="S32" i="9"/>
  <c r="R32" i="9"/>
  <c r="L32" i="9"/>
  <c r="K32" i="9"/>
  <c r="AJ27" i="9"/>
  <c r="AK27" i="9" s="1"/>
  <c r="AH27" i="9"/>
  <c r="AD27" i="9"/>
  <c r="U27" i="9"/>
  <c r="G27" i="9"/>
  <c r="AJ26" i="9"/>
  <c r="AK26" i="9" s="1"/>
  <c r="AH26" i="9"/>
  <c r="AD26" i="9"/>
  <c r="U26" i="9"/>
  <c r="M26" i="9"/>
  <c r="C26" i="9"/>
  <c r="C27" i="9" s="1"/>
  <c r="C28" i="9" s="1"/>
  <c r="C29" i="9" s="1"/>
  <c r="C30" i="9" s="1"/>
  <c r="C31" i="9" s="1"/>
  <c r="AL25" i="9"/>
  <c r="AI25" i="9"/>
  <c r="AG25" i="9"/>
  <c r="AE25" i="9"/>
  <c r="AC25" i="9"/>
  <c r="AB25" i="9"/>
  <c r="AA25" i="9"/>
  <c r="Z25" i="9"/>
  <c r="W25" i="9"/>
  <c r="V25" i="9"/>
  <c r="T25" i="9"/>
  <c r="S25" i="9"/>
  <c r="R25" i="9"/>
  <c r="L25" i="9"/>
  <c r="K25" i="9"/>
  <c r="AP27" i="9" l="1"/>
  <c r="P27" i="9"/>
  <c r="G34" i="9"/>
  <c r="AP34" i="9" s="1"/>
  <c r="Q34" i="9"/>
  <c r="G33" i="9"/>
  <c r="AP33" i="9" s="1"/>
  <c r="Q33" i="9"/>
  <c r="G26" i="9"/>
  <c r="AP26" i="9" s="1"/>
  <c r="Q26" i="9"/>
  <c r="C34" i="9"/>
  <c r="C35" i="9" s="1"/>
  <c r="C37" i="9"/>
  <c r="AD25" i="9"/>
  <c r="AD32" i="9"/>
  <c r="M32" i="9"/>
  <c r="M25" i="9"/>
  <c r="P26" i="9" l="1"/>
  <c r="P33" i="9"/>
  <c r="P34" i="9"/>
  <c r="G32" i="9"/>
  <c r="AP32" i="9" s="1"/>
  <c r="G25" i="9"/>
  <c r="AP25" i="9" s="1"/>
  <c r="U32" i="9" l="1"/>
  <c r="U25" i="9"/>
  <c r="AC18" i="9" l="1"/>
  <c r="AH19" i="9"/>
  <c r="AD19" i="9"/>
  <c r="AD18" i="9" l="1"/>
  <c r="AD39" i="9" s="1"/>
  <c r="AJ19" i="9" l="1"/>
  <c r="AK19" i="9" s="1"/>
  <c r="U19" i="9"/>
  <c r="C19" i="9" l="1"/>
  <c r="C20" i="9" s="1"/>
  <c r="C21" i="9" s="1"/>
  <c r="C22" i="9" s="1"/>
  <c r="C23" i="9" s="1"/>
  <c r="C24" i="9" s="1"/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4" i="2"/>
  <c r="AY34" i="9" l="1"/>
  <c r="AX34" i="9"/>
  <c r="AV34" i="9"/>
  <c r="AT34" i="9"/>
  <c r="AS34" i="9"/>
  <c r="AY33" i="9"/>
  <c r="AX33" i="9"/>
  <c r="AV33" i="9"/>
  <c r="AT33" i="9"/>
  <c r="AS33" i="9"/>
  <c r="AY27" i="9"/>
  <c r="AX27" i="9"/>
  <c r="AV27" i="9"/>
  <c r="AT27" i="9"/>
  <c r="AS27" i="9"/>
  <c r="AY26" i="9"/>
  <c r="AX26" i="9"/>
  <c r="AV26" i="9"/>
  <c r="AT26" i="9"/>
  <c r="AS26" i="9"/>
  <c r="AY19" i="9"/>
  <c r="AX19" i="9"/>
  <c r="AV19" i="9"/>
  <c r="AT19" i="9"/>
  <c r="AS19" i="9"/>
  <c r="AQ19" i="9"/>
  <c r="M19" i="9"/>
  <c r="AL18" i="9"/>
  <c r="AL39" i="9" s="1"/>
  <c r="AI18" i="9"/>
  <c r="AI39" i="9" s="1"/>
  <c r="AG18" i="9"/>
  <c r="AE18" i="9"/>
  <c r="AB18" i="9"/>
  <c r="AA18" i="9"/>
  <c r="Z18" i="9"/>
  <c r="Z39" i="9" s="1"/>
  <c r="W18" i="9"/>
  <c r="W39" i="9" s="1"/>
  <c r="V18" i="9"/>
  <c r="V39" i="9" s="1"/>
  <c r="T18" i="9"/>
  <c r="T39" i="9" s="1"/>
  <c r="S18" i="9"/>
  <c r="S39" i="9" s="1"/>
  <c r="R18" i="9"/>
  <c r="R39" i="9" s="1"/>
  <c r="L18" i="9"/>
  <c r="L39" i="9" s="1"/>
  <c r="K18" i="9"/>
  <c r="K39" i="9" s="1"/>
  <c r="I18" i="9"/>
  <c r="H18" i="9"/>
  <c r="A19" i="9"/>
  <c r="O18" i="9" l="1"/>
  <c r="I39" i="9"/>
  <c r="N18" i="9"/>
  <c r="H39" i="9"/>
  <c r="A20" i="9"/>
  <c r="A21" i="9" s="1"/>
  <c r="A22" i="9" s="1"/>
  <c r="A23" i="9" s="1"/>
  <c r="A24" i="9" s="1"/>
  <c r="A25" i="9" s="1"/>
  <c r="Q19" i="9"/>
  <c r="AV32" i="9"/>
  <c r="AU27" i="9"/>
  <c r="AW27" i="9" s="1"/>
  <c r="AU19" i="9"/>
  <c r="AW19" i="9" s="1"/>
  <c r="AT25" i="9"/>
  <c r="AY25" i="9"/>
  <c r="AZ34" i="9"/>
  <c r="AT32" i="9"/>
  <c r="AY32" i="9"/>
  <c r="AU34" i="9"/>
  <c r="AW34" i="9" s="1"/>
  <c r="AZ33" i="9"/>
  <c r="AX32" i="9"/>
  <c r="AZ19" i="9"/>
  <c r="AX18" i="9"/>
  <c r="G19" i="9"/>
  <c r="AP19" i="9" s="1"/>
  <c r="AY18" i="9"/>
  <c r="AT18" i="9"/>
  <c r="AV25" i="9"/>
  <c r="AU33" i="9"/>
  <c r="AW33" i="9" s="1"/>
  <c r="AS18" i="9"/>
  <c r="AS32" i="9"/>
  <c r="AV18" i="9"/>
  <c r="AU26" i="9"/>
  <c r="M18" i="9"/>
  <c r="M39" i="9" s="1"/>
  <c r="AS25" i="9"/>
  <c r="AZ26" i="9"/>
  <c r="AX25" i="9"/>
  <c r="AZ27" i="9"/>
  <c r="P19" i="9" l="1"/>
  <c r="A26" i="9"/>
  <c r="A27" i="9" s="1"/>
  <c r="A28" i="9" s="1"/>
  <c r="A29" i="9" s="1"/>
  <c r="A30" i="9" s="1"/>
  <c r="A31" i="9" s="1"/>
  <c r="A32" i="9" s="1"/>
  <c r="BA27" i="9"/>
  <c r="AZ25" i="9"/>
  <c r="BA19" i="9"/>
  <c r="BA34" i="9"/>
  <c r="AZ32" i="9"/>
  <c r="BA33" i="9"/>
  <c r="AU32" i="9"/>
  <c r="AW32" i="9" s="1"/>
  <c r="AZ18" i="9"/>
  <c r="AU18" i="9"/>
  <c r="AW18" i="9" s="1"/>
  <c r="AU25" i="9"/>
  <c r="AW25" i="9" s="1"/>
  <c r="AW26" i="9"/>
  <c r="BA26" i="9" s="1"/>
  <c r="G18" i="9"/>
  <c r="AP18" i="9" s="1"/>
  <c r="BA25" i="9" l="1"/>
  <c r="BA18" i="9"/>
  <c r="BA32" i="9"/>
  <c r="U18" i="9"/>
  <c r="A33" i="9" l="1"/>
  <c r="A38" i="9" s="1"/>
  <c r="A36" i="9"/>
  <c r="A37" i="9" l="1"/>
  <c r="A34" i="9"/>
  <c r="A35" i="9" s="1"/>
</calcChain>
</file>

<file path=xl/sharedStrings.xml><?xml version="1.0" encoding="utf-8"?>
<sst xmlns="http://schemas.openxmlformats.org/spreadsheetml/2006/main" count="855" uniqueCount="361">
  <si>
    <t>순번</t>
    <phoneticPr fontId="1" type="noConversion"/>
  </si>
  <si>
    <t>총괄</t>
    <phoneticPr fontId="1" type="noConversion"/>
  </si>
  <si>
    <t>주관기관</t>
    <phoneticPr fontId="1" type="noConversion"/>
  </si>
  <si>
    <t>참여기관</t>
    <phoneticPr fontId="1" type="noConversion"/>
  </si>
  <si>
    <t>계</t>
    <phoneticPr fontId="1" type="noConversion"/>
  </si>
  <si>
    <t>국비</t>
    <phoneticPr fontId="1" type="noConversion"/>
  </si>
  <si>
    <t>지방비</t>
    <phoneticPr fontId="1" type="noConversion"/>
  </si>
  <si>
    <t>현금</t>
    <phoneticPr fontId="1" type="noConversion"/>
  </si>
  <si>
    <t>현물</t>
    <phoneticPr fontId="1" type="noConversion"/>
  </si>
  <si>
    <t>민간부담금</t>
    <phoneticPr fontId="1" type="noConversion"/>
  </si>
  <si>
    <t>구분</t>
    <phoneticPr fontId="1" type="noConversion"/>
  </si>
  <si>
    <t>유형</t>
    <phoneticPr fontId="1" type="noConversion"/>
  </si>
  <si>
    <t>민간부담금 비율</t>
    <phoneticPr fontId="1" type="noConversion"/>
  </si>
  <si>
    <t>인건비</t>
    <phoneticPr fontId="1" type="noConversion"/>
  </si>
  <si>
    <t>연구활동비</t>
    <phoneticPr fontId="1" type="noConversion"/>
  </si>
  <si>
    <t>사업비(단위 : 천원)</t>
    <phoneticPr fontId="1" type="noConversion"/>
  </si>
  <si>
    <t>연구수당</t>
    <phoneticPr fontId="1" type="noConversion"/>
  </si>
  <si>
    <t>간접비</t>
    <phoneticPr fontId="1" type="noConversion"/>
  </si>
  <si>
    <t>사업비 비목(단위 : 천원)</t>
    <phoneticPr fontId="1" type="noConversion"/>
  </si>
  <si>
    <t>인건비
비율</t>
    <phoneticPr fontId="1" type="noConversion"/>
  </si>
  <si>
    <t>기관명</t>
    <phoneticPr fontId="1" type="noConversion"/>
  </si>
  <si>
    <t>비목별 
합계 검증</t>
    <phoneticPr fontId="1" type="noConversion"/>
  </si>
  <si>
    <t>기관명</t>
    <phoneticPr fontId="1" type="noConversion"/>
  </si>
  <si>
    <t>간접비 비율(%)</t>
  </si>
  <si>
    <t>국가과학기술연구회</t>
  </si>
  <si>
    <t>한국건설기술연구원</t>
  </si>
  <si>
    <t>한국과학기술연구원</t>
  </si>
  <si>
    <t>한국과학기술정보연구원</t>
  </si>
  <si>
    <t>한국기계연구원</t>
  </si>
  <si>
    <t>한국기초과학지원연구원</t>
  </si>
  <si>
    <t>한국생명공학연구원</t>
  </si>
  <si>
    <t>한국생산기술연구원</t>
  </si>
  <si>
    <t>한국식품연구원</t>
  </si>
  <si>
    <t>한국에너지기술연구원</t>
  </si>
  <si>
    <t>한국원자력연구원</t>
  </si>
  <si>
    <t>한국전기연구원</t>
  </si>
  <si>
    <t>한국전자통신연구원</t>
  </si>
  <si>
    <t>한국지질자원연구원</t>
  </si>
  <si>
    <t>한국천문연구원</t>
  </si>
  <si>
    <t>한국철도기술연구원</t>
  </si>
  <si>
    <t>한국표준과학연구원</t>
  </si>
  <si>
    <t>한국한의학연구원</t>
  </si>
  <si>
    <t>한국항공우주연구원</t>
  </si>
  <si>
    <t>한국해양과학기술원</t>
  </si>
  <si>
    <t>한국화학연구원</t>
  </si>
  <si>
    <t>과학기술연합대학원대학교</t>
  </si>
  <si>
    <t>국가보안기술연구소</t>
  </si>
  <si>
    <t>극지연구소</t>
  </si>
  <si>
    <t>녹색기술센터</t>
  </si>
  <si>
    <t>선박해양플랜트연구소</t>
  </si>
  <si>
    <t>세계김치연구소</t>
  </si>
  <si>
    <t>안전성평가연구소</t>
  </si>
  <si>
    <t>광주과학기술원</t>
  </si>
  <si>
    <t>기초과학연구원</t>
  </si>
  <si>
    <t>대구경북과학기술원</t>
  </si>
  <si>
    <t>울산과학기술원</t>
  </si>
  <si>
    <t>한국과학기술기획평가원</t>
  </si>
  <si>
    <t>한국과학기술원</t>
  </si>
  <si>
    <t>한국산업기술시험원</t>
  </si>
  <si>
    <t>한국세라믹기술원</t>
  </si>
  <si>
    <t>한국원자력안전기술원</t>
  </si>
  <si>
    <t>한국원자력의학원</t>
  </si>
  <si>
    <t>한국원자력통제기술원</t>
  </si>
  <si>
    <t>국가과학기술인력개발원</t>
  </si>
  <si>
    <t>국가수리과학연구소</t>
  </si>
  <si>
    <t>고등과학원</t>
  </si>
  <si>
    <t>나노종합기술원</t>
  </si>
  <si>
    <t>한국뇌연구원</t>
  </si>
  <si>
    <t>ECO융합섬유연구원</t>
  </si>
  <si>
    <t>건설기계부품연구원</t>
  </si>
  <si>
    <t>다이텍연구원</t>
  </si>
  <si>
    <t>중소조선연구원</t>
  </si>
  <si>
    <t>한국광기술원</t>
  </si>
  <si>
    <t>한국로봇융합연구원</t>
  </si>
  <si>
    <t>한국섬유개발연구원</t>
  </si>
  <si>
    <t>한국섬유기계융합연구원</t>
  </si>
  <si>
    <t>한국섬유소재연구원</t>
  </si>
  <si>
    <t>한국신발피혁연구원</t>
  </si>
  <si>
    <t>한국실크연구원</t>
  </si>
  <si>
    <t>한국자동차연구원</t>
  </si>
  <si>
    <t>한국조선해양기자재연구원</t>
  </si>
  <si>
    <t>한국패션산업연구원</t>
  </si>
  <si>
    <t>고등기술연구원</t>
  </si>
  <si>
    <t>삼성서울병원</t>
  </si>
  <si>
    <t>포항산업과학연구원</t>
  </si>
  <si>
    <t>한국산업기술진흥원</t>
  </si>
  <si>
    <t>한국선급</t>
  </si>
  <si>
    <t>한국원자력안전재단</t>
  </si>
  <si>
    <t>한국파스퇴르연구소</t>
  </si>
  <si>
    <t>가천대학교</t>
  </si>
  <si>
    <t>가톨릭관동대학교</t>
  </si>
  <si>
    <t>가톨릭대학교</t>
  </si>
  <si>
    <t>강릉원주대학교</t>
  </si>
  <si>
    <t>강원대학교</t>
  </si>
  <si>
    <t>건국대학교</t>
  </si>
  <si>
    <t>건양대학교</t>
  </si>
  <si>
    <t>경기대학교</t>
  </si>
  <si>
    <t>경남대학교</t>
  </si>
  <si>
    <t>경북대학교</t>
  </si>
  <si>
    <t>경성대학교</t>
  </si>
  <si>
    <t>경운대학교</t>
  </si>
  <si>
    <t>경인교육대학교</t>
  </si>
  <si>
    <t>경주대학교</t>
  </si>
  <si>
    <t>경희대학교</t>
  </si>
  <si>
    <t>계명대학교</t>
  </si>
  <si>
    <t>고려대학교</t>
  </si>
  <si>
    <t>고신대학교</t>
  </si>
  <si>
    <t>공주대학교</t>
  </si>
  <si>
    <t>광운대학교</t>
  </si>
  <si>
    <t>광주교육대학교</t>
  </si>
  <si>
    <t>광주대학교</t>
  </si>
  <si>
    <t>광주여자대학교</t>
  </si>
  <si>
    <t>국민대학교</t>
  </si>
  <si>
    <t>목포해양대학교</t>
  </si>
  <si>
    <t>배재대학교</t>
  </si>
  <si>
    <t>군산대학교</t>
  </si>
  <si>
    <t>극동대학교</t>
  </si>
  <si>
    <t>금강대학교</t>
  </si>
  <si>
    <t>금오공과대학교</t>
  </si>
  <si>
    <t>나사렛대학교</t>
  </si>
  <si>
    <t>남부대학교</t>
  </si>
  <si>
    <t>남서울대학교</t>
  </si>
  <si>
    <t>단국대학교</t>
  </si>
  <si>
    <t>대구가톨릭대학교</t>
  </si>
  <si>
    <t>대구대학교</t>
  </si>
  <si>
    <t>대구한의대학교</t>
  </si>
  <si>
    <t>대림대학교</t>
  </si>
  <si>
    <t>대전대학교</t>
  </si>
  <si>
    <t>대진대학교</t>
  </si>
  <si>
    <t>덕성여자대학교</t>
  </si>
  <si>
    <t>동국대학교</t>
  </si>
  <si>
    <t>동덕여자대학교</t>
  </si>
  <si>
    <t>동명대학교</t>
  </si>
  <si>
    <t>동서대학교</t>
  </si>
  <si>
    <t>동신대학교</t>
  </si>
  <si>
    <t>동아대학교</t>
  </si>
  <si>
    <t>동양대학교</t>
  </si>
  <si>
    <t>동양미래대학교</t>
  </si>
  <si>
    <t>동의대학교</t>
  </si>
  <si>
    <t>명지대학교</t>
  </si>
  <si>
    <t>목원대학교</t>
  </si>
  <si>
    <t>목포대학교</t>
  </si>
  <si>
    <t>수원대학교</t>
  </si>
  <si>
    <t>백석대학교</t>
  </si>
  <si>
    <t>백석문화대학교</t>
  </si>
  <si>
    <t>부경대학교</t>
  </si>
  <si>
    <t>부산가톨릭대학교</t>
  </si>
  <si>
    <t>부산대학교</t>
  </si>
  <si>
    <t>부산외국어대학교</t>
  </si>
  <si>
    <t>부천대학교</t>
  </si>
  <si>
    <t>삼육대학교</t>
  </si>
  <si>
    <t>상명대학교</t>
  </si>
  <si>
    <t>상지대학교</t>
  </si>
  <si>
    <t>서강대학교</t>
  </si>
  <si>
    <t>서경대학교</t>
  </si>
  <si>
    <t>서울과학기술대학교</t>
  </si>
  <si>
    <t>서울교육대학교</t>
  </si>
  <si>
    <t>서울대학교</t>
  </si>
  <si>
    <t>서울시립대학교</t>
  </si>
  <si>
    <t>서울여자대학교</t>
  </si>
  <si>
    <t>서원대학교</t>
  </si>
  <si>
    <t>서일대학교</t>
  </si>
  <si>
    <t>선문대학교</t>
  </si>
  <si>
    <t>성결대학교</t>
  </si>
  <si>
    <t>성공회대학교</t>
  </si>
  <si>
    <t>성균관대학교</t>
  </si>
  <si>
    <t>성신여자대학교</t>
  </si>
  <si>
    <t>세명대학교</t>
  </si>
  <si>
    <t>세종대학교</t>
  </si>
  <si>
    <t>제주한라대학교</t>
  </si>
  <si>
    <t>조선대학교</t>
  </si>
  <si>
    <t>중부대학교</t>
  </si>
  <si>
    <t>중앙대학교</t>
  </si>
  <si>
    <t>중원대학교</t>
  </si>
  <si>
    <t>숙명여자대학교</t>
  </si>
  <si>
    <t>순천대학교</t>
  </si>
  <si>
    <t>순천향대학교</t>
  </si>
  <si>
    <t>숭실대학교</t>
  </si>
  <si>
    <t>신라대학교</t>
  </si>
  <si>
    <t>아주대학교</t>
  </si>
  <si>
    <t>안동대학교</t>
  </si>
  <si>
    <t>연세대학교</t>
  </si>
  <si>
    <t>영남대학교</t>
  </si>
  <si>
    <t>영산대학교</t>
  </si>
  <si>
    <t>용인대학교</t>
  </si>
  <si>
    <t>우석대학교</t>
  </si>
  <si>
    <t>우송대학교</t>
  </si>
  <si>
    <t>울산과학대학교</t>
  </si>
  <si>
    <t>울산대학교</t>
  </si>
  <si>
    <t>원광대학교</t>
  </si>
  <si>
    <t>위덕대학교</t>
  </si>
  <si>
    <t>을지대학교</t>
  </si>
  <si>
    <t>이화여자대학교</t>
  </si>
  <si>
    <t>인덕대학교</t>
  </si>
  <si>
    <t>인제대학교</t>
  </si>
  <si>
    <t>인천대학교</t>
  </si>
  <si>
    <t>인하공업전문대학</t>
  </si>
  <si>
    <t>인하대학교</t>
  </si>
  <si>
    <t>전남대학교</t>
  </si>
  <si>
    <t>전북대학교</t>
  </si>
  <si>
    <t>전주대학교</t>
  </si>
  <si>
    <t>제주국제대학교</t>
  </si>
  <si>
    <t>제주대학교</t>
  </si>
  <si>
    <t>한국산업기술대학교</t>
  </si>
  <si>
    <t>한국외국어대학교</t>
  </si>
  <si>
    <t>한국체육대학교</t>
  </si>
  <si>
    <t>차의과학대학교</t>
  </si>
  <si>
    <t>창원대학교</t>
  </si>
  <si>
    <t>청운대학교</t>
  </si>
  <si>
    <t>청주대학교</t>
  </si>
  <si>
    <t>충남대학교</t>
  </si>
  <si>
    <t>충북대학교</t>
  </si>
  <si>
    <t>평택대학교</t>
  </si>
  <si>
    <t>포항공과대학교</t>
  </si>
  <si>
    <t>한경대학교</t>
  </si>
  <si>
    <t>한국교원대학교</t>
  </si>
  <si>
    <t>한국교통대학교</t>
  </si>
  <si>
    <t>한국기술교육대학교</t>
  </si>
  <si>
    <t>한국농수산대학교</t>
  </si>
  <si>
    <t>한국방송통신대학교</t>
  </si>
  <si>
    <t>한국항공대학교</t>
  </si>
  <si>
    <t>한국해양대학교</t>
  </si>
  <si>
    <t>한남대학교</t>
  </si>
  <si>
    <t>한동대학교</t>
  </si>
  <si>
    <t>한라대학교</t>
  </si>
  <si>
    <t>한림국제대학원대학교</t>
  </si>
  <si>
    <t>한림대학교</t>
  </si>
  <si>
    <t>한밭대학교</t>
  </si>
  <si>
    <t>한서대학교</t>
  </si>
  <si>
    <t>한성대학교</t>
  </si>
  <si>
    <t>한신대학교</t>
  </si>
  <si>
    <t>한양대학교</t>
  </si>
  <si>
    <t>한양여자대학교</t>
  </si>
  <si>
    <t>협성대학교</t>
  </si>
  <si>
    <t>호남대학교</t>
  </si>
  <si>
    <t>호서대학교</t>
  </si>
  <si>
    <t>홍익대학교</t>
  </si>
  <si>
    <t>※ 간접비는 과학기술정보통신부장관이 간접비율을 고시하는 기관의 경우 직접비(현물 제외)에 고시한 간접비율 곱하여 산정, 간접비율을 정하지 않은 대학 외 비영리법인은 직접비(현물 제외)의 17% 이내로 산정</t>
    <phoneticPr fontId="1" type="noConversion"/>
  </si>
  <si>
    <t>국비 또는 지방비</t>
    <phoneticPr fontId="1" type="noConversion"/>
  </si>
  <si>
    <t>민간부담금 현금</t>
    <phoneticPr fontId="1" type="noConversion"/>
  </si>
  <si>
    <t>중소기업</t>
    <phoneticPr fontId="1" type="noConversion"/>
  </si>
  <si>
    <t>중견기업</t>
    <phoneticPr fontId="1" type="noConversion"/>
  </si>
  <si>
    <t>해당기업 사업비 50% 이하</t>
    <phoneticPr fontId="1" type="noConversion"/>
  </si>
  <si>
    <t>기타</t>
    <phoneticPr fontId="1" type="noConversion"/>
  </si>
  <si>
    <t>해당기업 사업비 100% 이하</t>
    <phoneticPr fontId="1" type="noConversion"/>
  </si>
  <si>
    <t>해당기업 사업비 0% 이상</t>
    <phoneticPr fontId="1" type="noConversion"/>
  </si>
  <si>
    <t>해당기업 사업비 50% 이상</t>
    <phoneticPr fontId="1" type="noConversion"/>
  </si>
  <si>
    <t>필요시 부담</t>
    <phoneticPr fontId="1" type="noConversion"/>
  </si>
  <si>
    <t>해당기업 민간부담금의 10% 이상</t>
    <phoneticPr fontId="1" type="noConversion"/>
  </si>
  <si>
    <t>사업비 
현금 소계</t>
    <phoneticPr fontId="1" type="noConversion"/>
  </si>
  <si>
    <t>사업비 
현물 소계</t>
    <phoneticPr fontId="1" type="noConversion"/>
  </si>
  <si>
    <t>직접비
(현금)</t>
    <phoneticPr fontId="1" type="noConversion"/>
  </si>
  <si>
    <t>직접비
(현물)</t>
    <phoneticPr fontId="1" type="noConversion"/>
  </si>
  <si>
    <t>직접비
합계</t>
    <phoneticPr fontId="1" type="noConversion"/>
  </si>
  <si>
    <t>비율</t>
    <phoneticPr fontId="1" type="noConversion"/>
  </si>
  <si>
    <t>검증값</t>
    <phoneticPr fontId="1" type="noConversion"/>
  </si>
  <si>
    <t>장비 및 재료비</t>
    <phoneticPr fontId="1" type="noConversion"/>
  </si>
  <si>
    <t>총합계</t>
    <phoneticPr fontId="1" type="noConversion"/>
  </si>
  <si>
    <t>검증</t>
    <phoneticPr fontId="1" type="noConversion"/>
  </si>
  <si>
    <t>작성 가능 영역</t>
    <phoneticPr fontId="1" type="noConversion"/>
  </si>
  <si>
    <t>작성 불가능 영역</t>
    <phoneticPr fontId="1" type="noConversion"/>
  </si>
  <si>
    <t>주의사항</t>
    <phoneticPr fontId="1" type="noConversion"/>
  </si>
  <si>
    <t># 활용 방법</t>
    <phoneticPr fontId="1" type="noConversion"/>
  </si>
  <si>
    <t>민간부담금 
현금 비율</t>
    <phoneticPr fontId="1" type="noConversion"/>
  </si>
  <si>
    <t>국비 
비율</t>
    <phoneticPr fontId="1" type="noConversion"/>
  </si>
  <si>
    <t>지방비 
비율</t>
    <phoneticPr fontId="1" type="noConversion"/>
  </si>
  <si>
    <t>한국전자기술연구원</t>
  </si>
  <si>
    <t>한국재료연구원</t>
  </si>
  <si>
    <t>한국핵융합에너지연구원</t>
  </si>
  <si>
    <t>한국과학창의재단</t>
  </si>
  <si>
    <t>한국정보기술연구원</t>
  </si>
  <si>
    <t>경기과학기술대학교</t>
  </si>
  <si>
    <t>경상국립대학교</t>
  </si>
  <si>
    <t>국립암센터국제대학원대학교</t>
  </si>
  <si>
    <t>국제뇌교육종합대학원대학교</t>
  </si>
  <si>
    <t>안양대학교</t>
  </si>
  <si>
    <t>창신대학교</t>
  </si>
  <si>
    <t>한국성서대학교</t>
  </si>
  <si>
    <t>한국에너지공과대학교</t>
  </si>
  <si>
    <t>한국전통문화대학교</t>
  </si>
  <si>
    <t>정출연</t>
  </si>
  <si>
    <t>특정연구기관</t>
  </si>
  <si>
    <t>전문연</t>
  </si>
  <si>
    <t>기타비영리연구기관</t>
  </si>
  <si>
    <t>대학</t>
  </si>
  <si>
    <t>과제번호</t>
    <phoneticPr fontId="1" type="noConversion"/>
  </si>
  <si>
    <t>한국조명ICT연구원</t>
  </si>
  <si>
    <t>※ 2022년 12월 21일 개정 기준</t>
    <phoneticPr fontId="1" type="noConversion"/>
  </si>
  <si>
    <t>2022.03.08</t>
    <phoneticPr fontId="1" type="noConversion"/>
  </si>
  <si>
    <t>2022.12.21</t>
    <phoneticPr fontId="1" type="noConversion"/>
  </si>
  <si>
    <t>서울미디어대학원 대학교</t>
    <phoneticPr fontId="1" type="noConversion"/>
  </si>
  <si>
    <t>한국전력국제원자력대학원대학교</t>
    <phoneticPr fontId="1" type="noConversion"/>
  </si>
  <si>
    <t>학생
인건비</t>
    <phoneticPr fontId="1" type="noConversion"/>
  </si>
  <si>
    <t>현금</t>
    <phoneticPr fontId="1" type="noConversion"/>
  </si>
  <si>
    <t>: 기관명 입력 시 기타는 반드시 기관명 정확히 입력(예 : 에기연 → 한국에너지기술연구원 / 서울대 → 서울대학교)</t>
    <phoneticPr fontId="1" type="noConversion"/>
  </si>
  <si>
    <t>※ 국가연구개발혁신법 시행령 [별표1] 적용. 단, 적용 전 반드시 해당 사업의 공고문을 참고</t>
    <phoneticPr fontId="1" type="noConversion"/>
  </si>
  <si>
    <t>해당기업 사업비 75% 이하</t>
    <phoneticPr fontId="1" type="noConversion"/>
  </si>
  <si>
    <t>해당기업 사업비 25% 이상</t>
    <phoneticPr fontId="1" type="noConversion"/>
  </si>
  <si>
    <t>해당기업 사업비 70% 이하</t>
    <phoneticPr fontId="1" type="noConversion"/>
  </si>
  <si>
    <t>해당기업 사업비 30% 이상</t>
    <phoneticPr fontId="1" type="noConversion"/>
  </si>
  <si>
    <t>해당기업 민간부담금의 13% 이상</t>
    <phoneticPr fontId="1" type="noConversion"/>
  </si>
  <si>
    <t>해당기업 민간부담금의 15% 이상</t>
    <phoneticPr fontId="1" type="noConversion"/>
  </si>
  <si>
    <t>기술도입비</t>
    <phoneticPr fontId="1" type="noConversion"/>
  </si>
  <si>
    <t>전문가활용비</t>
    <phoneticPr fontId="1" type="noConversion"/>
  </si>
  <si>
    <t>비율</t>
    <phoneticPr fontId="1" type="noConversion"/>
  </si>
  <si>
    <t>외부 전문기술 활용비</t>
    <phoneticPr fontId="1" type="noConversion"/>
  </si>
  <si>
    <t>사무용 기기 및 소프트웨어</t>
    <phoneticPr fontId="1" type="noConversion"/>
  </si>
  <si>
    <t>비영리기관
소모성경비</t>
    <phoneticPr fontId="1" type="noConversion"/>
  </si>
  <si>
    <t>소계</t>
    <phoneticPr fontId="1" type="noConversion"/>
  </si>
  <si>
    <t>※ 인건비 입력 시 미지급 인건비도 입력하여 연구수당 검증 필요(※ 미지급 인건비 입력 전에 비목별 합계 검증이 'TRUE' 결과값 확인 후 미지급 인건비 입력)</t>
    <phoneticPr fontId="1" type="noConversion"/>
  </si>
  <si>
    <t>연구
수당
검증</t>
    <phoneticPr fontId="1" type="noConversion"/>
  </si>
  <si>
    <t>공기업·대기업</t>
    <phoneticPr fontId="1" type="noConversion"/>
  </si>
  <si>
    <t>대학이 아닌 비영리기관</t>
    <phoneticPr fontId="1" type="noConversion"/>
  </si>
  <si>
    <t>간접비 비율 구분 기준</t>
    <phoneticPr fontId="1" type="noConversion"/>
  </si>
  <si>
    <t>간접비
고시기관
검증오류</t>
    <phoneticPr fontId="1" type="noConversion"/>
  </si>
  <si>
    <t>연구개발
서비스 활용비</t>
    <phoneticPr fontId="1" type="noConversion"/>
  </si>
  <si>
    <t>영리기관</t>
    <phoneticPr fontId="1" type="noConversion"/>
  </si>
  <si>
    <t>연구실운영비(영리/비영리)</t>
    <phoneticPr fontId="1" type="noConversion"/>
  </si>
  <si>
    <t>연구실 냉난방 및 환경유지</t>
    <phoneticPr fontId="1" type="noConversion"/>
  </si>
  <si>
    <t>※ 연구활동비 중 외부 전문기술 활용비의 경우 직접비 (현물 포함) 협약금액의 40%  범위 내에서 계상하였는지 확인 필요 / 연구실운영비는 영리기관의 경우 사무용 기기 및 소프트웨어와 연구실 냉난방 및 환경유지 비용만 허용</t>
    <phoneticPr fontId="1" type="noConversion"/>
  </si>
  <si>
    <t>대학(간접비 비율 비고시)</t>
    <phoneticPr fontId="1" type="noConversion"/>
  </si>
  <si>
    <t>간접비 고시 대학·연구소 등</t>
    <phoneticPr fontId="1" type="noConversion"/>
  </si>
  <si>
    <t>간접비 기준 시트 참고</t>
    <phoneticPr fontId="1" type="noConversion"/>
  </si>
  <si>
    <t>지원금 합계</t>
    <phoneticPr fontId="1" type="noConversion"/>
  </si>
  <si>
    <t>2025.03.06</t>
    <phoneticPr fontId="1" type="noConversion"/>
  </si>
  <si>
    <t>국가녹색기술연구소</t>
  </si>
  <si>
    <t>광주과학기술원</t>
    <phoneticPr fontId="1" type="noConversion"/>
  </si>
  <si>
    <t>한국소재융합연구원</t>
  </si>
  <si>
    <t>강남대학교</t>
  </si>
  <si>
    <t>경일대학교</t>
  </si>
  <si>
    <t>국립군산대학교</t>
  </si>
  <si>
    <t>국립한국교통대학교</t>
  </si>
  <si>
    <t>북한대학원대학교</t>
  </si>
  <si>
    <t>국립암센터국제암 대학원대학교</t>
  </si>
  <si>
    <t>국립한국해양대학교</t>
  </si>
  <si>
    <t>명지전문대학</t>
  </si>
  <si>
    <t>한경국립대학교</t>
  </si>
  <si>
    <t>한국공학대학교</t>
  </si>
  <si>
    <t>한국예술종합학교</t>
  </si>
  <si>
    <t>한국전력국제원자력대학원대학교</t>
  </si>
  <si>
    <t>서울미디어대학원 대학교</t>
  </si>
  <si>
    <t>육군사관학교</t>
  </si>
  <si>
    <t>춘천교육대학교</t>
  </si>
  <si>
    <t>한림국제대학원 대학교</t>
  </si>
  <si>
    <t>키엘연구원</t>
  </si>
  <si>
    <t>한국나노기술원</t>
  </si>
  <si>
    <t>1차년</t>
  </si>
  <si>
    <t>1차년</t>
    <phoneticPr fontId="1" type="noConversion"/>
  </si>
  <si>
    <t>2차년</t>
    <phoneticPr fontId="1" type="noConversion"/>
  </si>
  <si>
    <t>3차년</t>
    <phoneticPr fontId="1" type="noConversion"/>
  </si>
  <si>
    <t>위탁연구개발비</t>
    <phoneticPr fontId="1" type="noConversion"/>
  </si>
  <si>
    <t>금액</t>
    <phoneticPr fontId="1" type="noConversion"/>
  </si>
  <si>
    <t>위탁연구개발비
비율</t>
    <phoneticPr fontId="1" type="noConversion"/>
  </si>
  <si>
    <t>※ 연구수당은 국가연구개발사업 연구개발비 사용기준('25.03.06) 제26조 1항에 따라 20% 범위 내에서 계상하였는지 확인 필요</t>
    <phoneticPr fontId="1" type="noConversion"/>
  </si>
  <si>
    <t>중소기업</t>
  </si>
  <si>
    <t>기타</t>
  </si>
  <si>
    <t>B연구소</t>
    <phoneticPr fontId="1" type="noConversion"/>
  </si>
  <si>
    <t>C대학</t>
    <phoneticPr fontId="1" type="noConversion"/>
  </si>
  <si>
    <t>D중소기업</t>
    <phoneticPr fontId="1" type="noConversion"/>
  </si>
  <si>
    <t>A중소기업</t>
    <phoneticPr fontId="1" type="noConversion"/>
  </si>
  <si>
    <t>S1111111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</si>
</sst>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0000%"/>
    <numFmt numFmtId="177" formatCode="0.0%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indexed="64"/>
      </right>
      <top style="thin">
        <color rgb="FFFF0000"/>
      </top>
      <bottom/>
      <diagonal/>
    </border>
    <border>
      <left style="thin">
        <color indexed="64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4" fillId="2" borderId="1" xfId="1" applyFont="1" applyFill="1" applyBorder="1">
      <alignment vertical="center"/>
    </xf>
    <xf numFmtId="41" fontId="4" fillId="0" borderId="1" xfId="1" applyFont="1" applyBorder="1">
      <alignment vertical="center"/>
    </xf>
    <xf numFmtId="9" fontId="4" fillId="2" borderId="1" xfId="2" applyFont="1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41" fontId="0" fillId="2" borderId="1" xfId="0" applyNumberFormat="1" applyFill="1" applyBorder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1" fontId="4" fillId="0" borderId="1" xfId="1" applyFont="1" applyBorder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0" fillId="0" borderId="1" xfId="0" applyNumberFormat="1" applyBorder="1">
      <alignment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0" fillId="4" borderId="1" xfId="0" applyFill="1" applyBorder="1">
      <alignment vertical="center"/>
    </xf>
    <xf numFmtId="0" fontId="0" fillId="6" borderId="0" xfId="0" applyFill="1" applyAlignment="1">
      <alignment horizontal="center" vertical="center"/>
    </xf>
    <xf numFmtId="0" fontId="0" fillId="6" borderId="0" xfId="0" applyFill="1">
      <alignment vertical="center"/>
    </xf>
    <xf numFmtId="0" fontId="3" fillId="6" borderId="7" xfId="0" applyFont="1" applyFill="1" applyBorder="1">
      <alignment vertical="center"/>
    </xf>
    <xf numFmtId="0" fontId="0" fillId="6" borderId="12" xfId="0" applyFill="1" applyBorder="1" applyAlignment="1">
      <alignment horizontal="center" vertical="center"/>
    </xf>
    <xf numFmtId="0" fontId="0" fillId="6" borderId="12" xfId="0" applyFill="1" applyBorder="1">
      <alignment vertical="center"/>
    </xf>
    <xf numFmtId="0" fontId="0" fillId="6" borderId="8" xfId="0" applyFill="1" applyBorder="1">
      <alignment vertical="center"/>
    </xf>
    <xf numFmtId="0" fontId="8" fillId="6" borderId="3" xfId="0" applyFont="1" applyFill="1" applyBorder="1">
      <alignment vertical="center"/>
    </xf>
    <xf numFmtId="0" fontId="0" fillId="6" borderId="2" xfId="0" applyFill="1" applyBorder="1">
      <alignment vertical="center"/>
    </xf>
    <xf numFmtId="0" fontId="8" fillId="6" borderId="9" xfId="0" applyFont="1" applyFill="1" applyBorder="1">
      <alignment vertical="center"/>
    </xf>
    <xf numFmtId="0" fontId="0" fillId="6" borderId="11" xfId="0" applyFill="1" applyBorder="1" applyAlignment="1">
      <alignment horizontal="center" vertical="center"/>
    </xf>
    <xf numFmtId="0" fontId="0" fillId="6" borderId="11" xfId="0" applyFill="1" applyBorder="1">
      <alignment vertical="center"/>
    </xf>
    <xf numFmtId="0" fontId="0" fillId="6" borderId="10" xfId="0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0" borderId="1" xfId="2" applyFont="1" applyBorder="1">
      <alignment vertical="center"/>
    </xf>
    <xf numFmtId="9" fontId="4" fillId="0" borderId="1" xfId="2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0" fontId="6" fillId="0" borderId="1" xfId="2" applyNumberFormat="1" applyFont="1" applyBorder="1">
      <alignment vertical="center"/>
    </xf>
    <xf numFmtId="41" fontId="3" fillId="2" borderId="1" xfId="1" applyFont="1" applyFill="1" applyBorder="1">
      <alignment vertical="center"/>
    </xf>
    <xf numFmtId="41" fontId="3" fillId="2" borderId="1" xfId="0" applyNumberFormat="1" applyFont="1" applyFill="1" applyBorder="1">
      <alignment vertical="center"/>
    </xf>
    <xf numFmtId="41" fontId="3" fillId="0" borderId="1" xfId="1" applyFont="1" applyBorder="1" applyProtection="1">
      <alignment vertical="center"/>
      <protection locked="0"/>
    </xf>
    <xf numFmtId="9" fontId="3" fillId="0" borderId="1" xfId="2" applyFont="1" applyBorder="1">
      <alignment vertical="center"/>
    </xf>
    <xf numFmtId="10" fontId="3" fillId="0" borderId="1" xfId="2" applyNumberFormat="1" applyFont="1" applyBorder="1">
      <alignment vertical="center"/>
    </xf>
    <xf numFmtId="0" fontId="3" fillId="2" borderId="1" xfId="0" applyFont="1" applyFill="1" applyBorder="1">
      <alignment vertical="center"/>
    </xf>
    <xf numFmtId="10" fontId="3" fillId="0" borderId="1" xfId="2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10" fontId="6" fillId="0" borderId="0" xfId="2" applyNumberFormat="1" applyFont="1" applyBorder="1">
      <alignment vertical="center"/>
    </xf>
    <xf numFmtId="0" fontId="0" fillId="0" borderId="16" xfId="0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10" fontId="6" fillId="0" borderId="16" xfId="2" applyNumberFormat="1" applyFont="1" applyBorder="1">
      <alignment vertical="center"/>
    </xf>
    <xf numFmtId="0" fontId="0" fillId="0" borderId="17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0" fontId="6" fillId="0" borderId="17" xfId="2" applyNumberFormat="1" applyFont="1" applyBorder="1">
      <alignment vertical="center"/>
    </xf>
    <xf numFmtId="0" fontId="0" fillId="0" borderId="18" xfId="0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10" fontId="6" fillId="0" borderId="18" xfId="2" applyNumberFormat="1" applyFont="1" applyBorder="1">
      <alignment vertical="center"/>
    </xf>
    <xf numFmtId="0" fontId="0" fillId="3" borderId="0" xfId="0" applyFill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41" fontId="4" fillId="2" borderId="1" xfId="1" applyFont="1" applyFill="1" applyBorder="1" applyProtection="1">
      <alignment vertical="center"/>
    </xf>
    <xf numFmtId="41" fontId="4" fillId="0" borderId="1" xfId="1" applyFont="1" applyBorder="1" applyProtection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41" fontId="4" fillId="2" borderId="6" xfId="1" applyFont="1" applyFill="1" applyBorder="1">
      <alignment vertical="center"/>
    </xf>
    <xf numFmtId="41" fontId="4" fillId="2" borderId="6" xfId="1" applyFont="1" applyFill="1" applyBorder="1" applyProtection="1">
      <alignment vertical="center"/>
    </xf>
    <xf numFmtId="9" fontId="4" fillId="2" borderId="6" xfId="2" applyFont="1" applyFill="1" applyBorder="1">
      <alignment vertical="center"/>
    </xf>
    <xf numFmtId="0" fontId="4" fillId="5" borderId="25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0" fillId="0" borderId="0" xfId="1" applyFont="1">
      <alignment vertical="center"/>
    </xf>
    <xf numFmtId="10" fontId="4" fillId="0" borderId="1" xfId="2" applyNumberFormat="1" applyFont="1" applyBorder="1">
      <alignment vertical="center"/>
    </xf>
    <xf numFmtId="10" fontId="4" fillId="2" borderId="1" xfId="0" applyNumberFormat="1" applyFont="1" applyFill="1" applyBorder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9" fontId="4" fillId="0" borderId="1" xfId="1" applyNumberFormat="1" applyFont="1" applyBorder="1" applyProtection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177" fontId="4" fillId="0" borderId="1" xfId="2" applyNumberFormat="1" applyFont="1" applyBorder="1">
      <alignment vertical="center"/>
    </xf>
    <xf numFmtId="41" fontId="4" fillId="0" borderId="1" xfId="1" applyFont="1" applyFill="1" applyBorder="1" applyProtection="1">
      <alignment vertical="center"/>
      <protection locked="0"/>
    </xf>
    <xf numFmtId="0" fontId="0" fillId="3" borderId="19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2" borderId="13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9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39"/>
  <sheetViews>
    <sheetView tabSelected="1" zoomScaleNormal="100" workbookViewId="0">
      <pane ySplit="17" topLeftCell="A18" activePane="bottomLeft" state="frozen"/>
      <selection pane="bottomLeft" activeCell="E19" sqref="E19"/>
    </sheetView>
  </sheetViews>
  <sheetFormatPr defaultColWidth="9" defaultRowHeight="16.5" x14ac:dyDescent="0.3"/>
  <cols>
    <col min="1" max="1" width="4.625" bestFit="1" customWidth="1"/>
    <col min="2" max="2" width="4.625" customWidth="1"/>
    <col min="3" max="3" width="8.875" customWidth="1"/>
    <col min="4" max="4" width="8" style="1" bestFit="1" customWidth="1"/>
    <col min="5" max="5" width="9" style="1"/>
    <col min="6" max="6" width="14.125" style="1" customWidth="1"/>
    <col min="7" max="7" width="10.625" bestFit="1" customWidth="1"/>
    <col min="8" max="12" width="9.5" customWidth="1"/>
    <col min="13" max="13" width="9.5" bestFit="1" customWidth="1"/>
    <col min="14" max="15" width="6.875" customWidth="1"/>
    <col min="16" max="17" width="9" customWidth="1"/>
    <col min="18" max="19" width="9.375" bestFit="1" customWidth="1"/>
    <col min="20" max="20" width="8.375" bestFit="1" customWidth="1"/>
    <col min="21" max="21" width="7.125" bestFit="1" customWidth="1"/>
    <col min="22" max="23" width="9.375" customWidth="1"/>
    <col min="24" max="25" width="8.125" customWidth="1"/>
    <col min="26" max="26" width="9.375" customWidth="1"/>
    <col min="27" max="28" width="11.125" customWidth="1"/>
    <col min="29" max="30" width="9.375" customWidth="1"/>
    <col min="31" max="31" width="9.125" customWidth="1"/>
    <col min="32" max="32" width="10.625" customWidth="1"/>
    <col min="33" max="33" width="11.625" customWidth="1"/>
    <col min="34" max="34" width="5.125" bestFit="1" customWidth="1"/>
    <col min="35" max="35" width="9.375" bestFit="1" customWidth="1"/>
    <col min="36" max="36" width="5.625" bestFit="1" customWidth="1"/>
    <col min="37" max="37" width="5.625" customWidth="1"/>
    <col min="38" max="38" width="8.375" bestFit="1" customWidth="1"/>
    <col min="39" max="39" width="7.625" customWidth="1"/>
    <col min="40" max="40" width="8.125" bestFit="1" customWidth="1"/>
    <col min="41" max="41" width="8.125" style="1" customWidth="1"/>
    <col min="42" max="42" width="9.125" bestFit="1" customWidth="1"/>
    <col min="43" max="43" width="9" hidden="1" customWidth="1"/>
    <col min="44" max="44" width="2.125" customWidth="1"/>
    <col min="45" max="45" width="12.125" bestFit="1" customWidth="1"/>
    <col min="46" max="46" width="9.125" customWidth="1"/>
    <col min="47" max="47" width="12.125" bestFit="1" customWidth="1"/>
    <col min="48" max="48" width="9.125" customWidth="1"/>
    <col min="49" max="50" width="11.5" bestFit="1" customWidth="1"/>
    <col min="51" max="51" width="9.125" customWidth="1"/>
    <col min="52" max="52" width="11.5" bestFit="1" customWidth="1"/>
  </cols>
  <sheetData>
    <row r="1" spans="1:53" x14ac:dyDescent="0.3">
      <c r="D1" s="13" t="s">
        <v>295</v>
      </c>
      <c r="P1" s="14"/>
    </row>
    <row r="2" spans="1:53" ht="8.25" customHeight="1" x14ac:dyDescent="0.3">
      <c r="D2" s="12"/>
    </row>
    <row r="3" spans="1:53" x14ac:dyDescent="0.3">
      <c r="D3" s="16" t="s">
        <v>11</v>
      </c>
      <c r="E3" s="99" t="s">
        <v>238</v>
      </c>
      <c r="F3" s="99"/>
      <c r="G3" s="99" t="s">
        <v>9</v>
      </c>
      <c r="H3" s="99"/>
      <c r="I3" s="99"/>
      <c r="J3" s="81"/>
      <c r="K3" s="99" t="s">
        <v>239</v>
      </c>
      <c r="L3" s="99"/>
      <c r="M3" s="99"/>
      <c r="P3" s="89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F3" s="94" t="s">
        <v>313</v>
      </c>
      <c r="AG3" s="94"/>
      <c r="AH3" s="94"/>
      <c r="AI3" s="94" t="s">
        <v>304</v>
      </c>
      <c r="AJ3" s="94"/>
      <c r="AK3" s="94"/>
    </row>
    <row r="4" spans="1:53" x14ac:dyDescent="0.3">
      <c r="D4" s="15" t="s">
        <v>240</v>
      </c>
      <c r="E4" s="95" t="s">
        <v>296</v>
      </c>
      <c r="F4" s="95"/>
      <c r="G4" s="95" t="s">
        <v>297</v>
      </c>
      <c r="H4" s="95"/>
      <c r="I4" s="95"/>
      <c r="J4" s="38"/>
      <c r="K4" s="95" t="s">
        <v>248</v>
      </c>
      <c r="L4" s="95"/>
      <c r="M4" s="95"/>
      <c r="P4" s="89"/>
      <c r="Q4" s="96"/>
      <c r="R4" s="96"/>
      <c r="S4" s="96"/>
      <c r="W4" s="96"/>
      <c r="X4" s="96"/>
      <c r="Y4" s="96"/>
      <c r="Z4" s="96"/>
      <c r="AA4" s="96"/>
      <c r="AF4" s="97" t="s">
        <v>321</v>
      </c>
      <c r="AG4" s="97"/>
      <c r="AH4" s="97"/>
      <c r="AI4" s="98" t="s">
        <v>322</v>
      </c>
      <c r="AJ4" s="98"/>
      <c r="AK4" s="98"/>
    </row>
    <row r="5" spans="1:53" x14ac:dyDescent="0.3">
      <c r="D5" s="15" t="s">
        <v>241</v>
      </c>
      <c r="E5" s="95" t="s">
        <v>298</v>
      </c>
      <c r="F5" s="95"/>
      <c r="G5" s="95" t="s">
        <v>299</v>
      </c>
      <c r="H5" s="95"/>
      <c r="I5" s="95"/>
      <c r="J5" s="38"/>
      <c r="K5" s="95" t="s">
        <v>300</v>
      </c>
      <c r="L5" s="95"/>
      <c r="M5" s="95"/>
      <c r="P5" s="90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F5" s="97" t="s">
        <v>320</v>
      </c>
      <c r="AG5" s="97"/>
      <c r="AH5" s="97"/>
      <c r="AI5" s="98">
        <v>0.05</v>
      </c>
      <c r="AJ5" s="98"/>
      <c r="AK5" s="98"/>
    </row>
    <row r="6" spans="1:53" x14ac:dyDescent="0.3">
      <c r="D6" s="65" t="s">
        <v>311</v>
      </c>
      <c r="E6" s="95" t="s">
        <v>242</v>
      </c>
      <c r="F6" s="95"/>
      <c r="G6" s="95" t="s">
        <v>246</v>
      </c>
      <c r="H6" s="95"/>
      <c r="I6" s="95"/>
      <c r="J6" s="38"/>
      <c r="K6" s="95" t="s">
        <v>301</v>
      </c>
      <c r="L6" s="95"/>
      <c r="M6" s="95"/>
      <c r="R6" s="91"/>
      <c r="AF6" s="97" t="s">
        <v>312</v>
      </c>
      <c r="AG6" s="97"/>
      <c r="AH6" s="97"/>
      <c r="AI6" s="98">
        <v>0.17</v>
      </c>
      <c r="AJ6" s="98"/>
      <c r="AK6" s="98"/>
    </row>
    <row r="7" spans="1:53" x14ac:dyDescent="0.3">
      <c r="D7" s="35" t="s">
        <v>243</v>
      </c>
      <c r="E7" s="95" t="s">
        <v>244</v>
      </c>
      <c r="F7" s="95"/>
      <c r="G7" s="95" t="s">
        <v>245</v>
      </c>
      <c r="H7" s="95"/>
      <c r="I7" s="95"/>
      <c r="J7" s="38"/>
      <c r="K7" s="95" t="s">
        <v>247</v>
      </c>
      <c r="L7" s="95"/>
      <c r="M7" s="95"/>
      <c r="R7" s="90"/>
      <c r="AF7" s="97" t="s">
        <v>316</v>
      </c>
      <c r="AG7" s="97"/>
      <c r="AH7" s="97"/>
      <c r="AI7" s="98">
        <v>0.1</v>
      </c>
      <c r="AJ7" s="98"/>
      <c r="AK7" s="98"/>
    </row>
    <row r="8" spans="1:53" ht="16.5" customHeight="1" x14ac:dyDescent="0.3">
      <c r="D8" s="14"/>
      <c r="AB8" s="17"/>
      <c r="AC8" s="17"/>
      <c r="AD8" s="17"/>
    </row>
    <row r="9" spans="1:53" ht="16.5" customHeight="1" x14ac:dyDescent="0.3">
      <c r="D9" s="24" t="s">
        <v>309</v>
      </c>
      <c r="E9" s="25"/>
      <c r="F9" s="25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7"/>
      <c r="X9" s="23"/>
      <c r="Y9" s="23"/>
      <c r="AA9" t="s">
        <v>262</v>
      </c>
    </row>
    <row r="10" spans="1:53" x14ac:dyDescent="0.3">
      <c r="D10" s="28" t="s">
        <v>319</v>
      </c>
      <c r="E10" s="22"/>
      <c r="F10" s="22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9"/>
      <c r="X10" s="23"/>
      <c r="Y10" s="23"/>
      <c r="AA10" s="21"/>
      <c r="AB10" s="23" t="s">
        <v>260</v>
      </c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2"/>
    </row>
    <row r="11" spans="1:53" x14ac:dyDescent="0.3">
      <c r="D11" s="28" t="s">
        <v>353</v>
      </c>
      <c r="E11" s="22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9"/>
      <c r="X11" s="23"/>
      <c r="Y11" s="23"/>
      <c r="AA11" s="20"/>
      <c r="AB11" s="23" t="s">
        <v>259</v>
      </c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2"/>
    </row>
    <row r="12" spans="1:53" x14ac:dyDescent="0.3">
      <c r="D12" s="30" t="s">
        <v>237</v>
      </c>
      <c r="E12" s="31"/>
      <c r="F12" s="31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3"/>
      <c r="X12" s="23"/>
      <c r="Y12" s="23"/>
      <c r="AA12" s="22" t="s">
        <v>261</v>
      </c>
      <c r="AB12" s="23" t="s">
        <v>294</v>
      </c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2"/>
    </row>
    <row r="14" spans="1:53" ht="17.45" customHeight="1" x14ac:dyDescent="0.3">
      <c r="A14" s="100" t="s">
        <v>0</v>
      </c>
      <c r="B14" s="74"/>
      <c r="C14" s="103" t="s">
        <v>285</v>
      </c>
      <c r="D14" s="100" t="s">
        <v>10</v>
      </c>
      <c r="E14" s="106" t="s">
        <v>11</v>
      </c>
      <c r="F14" s="109" t="s">
        <v>20</v>
      </c>
      <c r="G14" s="112" t="s">
        <v>4</v>
      </c>
      <c r="H14" s="112" t="s">
        <v>15</v>
      </c>
      <c r="I14" s="112"/>
      <c r="J14" s="112"/>
      <c r="K14" s="112"/>
      <c r="L14" s="112"/>
      <c r="M14" s="112"/>
      <c r="N14" s="113" t="s">
        <v>264</v>
      </c>
      <c r="O14" s="114" t="s">
        <v>265</v>
      </c>
      <c r="P14" s="113" t="s">
        <v>12</v>
      </c>
      <c r="Q14" s="113" t="s">
        <v>263</v>
      </c>
      <c r="R14" s="120" t="s">
        <v>18</v>
      </c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2"/>
      <c r="AP14" s="123" t="s">
        <v>21</v>
      </c>
    </row>
    <row r="15" spans="1:53" ht="16.5" customHeight="1" x14ac:dyDescent="0.3">
      <c r="A15" s="101"/>
      <c r="B15" s="75"/>
      <c r="C15" s="104"/>
      <c r="D15" s="101"/>
      <c r="E15" s="107"/>
      <c r="F15" s="110"/>
      <c r="G15" s="112"/>
      <c r="H15" s="124" t="s">
        <v>5</v>
      </c>
      <c r="I15" s="124" t="s">
        <v>6</v>
      </c>
      <c r="J15" s="125" t="s">
        <v>323</v>
      </c>
      <c r="K15" s="126" t="s">
        <v>9</v>
      </c>
      <c r="L15" s="127"/>
      <c r="M15" s="128"/>
      <c r="N15" s="113"/>
      <c r="O15" s="115"/>
      <c r="P15" s="113"/>
      <c r="Q15" s="113"/>
      <c r="R15" s="132" t="s">
        <v>13</v>
      </c>
      <c r="S15" s="106"/>
      <c r="T15" s="134" t="s">
        <v>292</v>
      </c>
      <c r="U15" s="113" t="s">
        <v>19</v>
      </c>
      <c r="V15" s="132" t="s">
        <v>256</v>
      </c>
      <c r="W15" s="106"/>
      <c r="X15" s="135" t="s">
        <v>350</v>
      </c>
      <c r="Y15" s="113" t="s">
        <v>352</v>
      </c>
      <c r="Z15" s="136" t="s">
        <v>14</v>
      </c>
      <c r="AA15" s="137"/>
      <c r="AB15" s="137"/>
      <c r="AC15" s="137"/>
      <c r="AD15" s="137"/>
      <c r="AE15" s="137"/>
      <c r="AF15" s="137"/>
      <c r="AG15" s="137"/>
      <c r="AH15" s="138"/>
      <c r="AI15" s="139" t="s">
        <v>16</v>
      </c>
      <c r="AJ15" s="125" t="s">
        <v>254</v>
      </c>
      <c r="AK15" s="117" t="s">
        <v>310</v>
      </c>
      <c r="AL15" s="158" t="s">
        <v>17</v>
      </c>
      <c r="AM15" s="125" t="s">
        <v>254</v>
      </c>
      <c r="AN15" s="141" t="s">
        <v>255</v>
      </c>
      <c r="AO15" s="117" t="s">
        <v>314</v>
      </c>
      <c r="AP15" s="123"/>
      <c r="AS15" s="144" t="s">
        <v>251</v>
      </c>
      <c r="AT15" s="144" t="s">
        <v>252</v>
      </c>
      <c r="AU15" s="144" t="s">
        <v>253</v>
      </c>
      <c r="AV15" s="145" t="s">
        <v>17</v>
      </c>
      <c r="AW15" s="155" t="s">
        <v>257</v>
      </c>
      <c r="AX15" s="144" t="s">
        <v>249</v>
      </c>
      <c r="AY15" s="144" t="s">
        <v>250</v>
      </c>
      <c r="AZ15" s="155" t="s">
        <v>257</v>
      </c>
      <c r="BA15" s="145" t="s">
        <v>258</v>
      </c>
    </row>
    <row r="16" spans="1:53" ht="16.5" customHeight="1" x14ac:dyDescent="0.3">
      <c r="A16" s="101"/>
      <c r="B16" s="75"/>
      <c r="C16" s="104"/>
      <c r="D16" s="101"/>
      <c r="E16" s="107"/>
      <c r="F16" s="110"/>
      <c r="G16" s="112"/>
      <c r="H16" s="124"/>
      <c r="I16" s="124"/>
      <c r="J16" s="118"/>
      <c r="K16" s="129"/>
      <c r="L16" s="130"/>
      <c r="M16" s="131"/>
      <c r="N16" s="113"/>
      <c r="O16" s="115"/>
      <c r="P16" s="113"/>
      <c r="Q16" s="113"/>
      <c r="R16" s="133"/>
      <c r="S16" s="108"/>
      <c r="T16" s="111"/>
      <c r="U16" s="113"/>
      <c r="V16" s="133"/>
      <c r="W16" s="108"/>
      <c r="X16" s="135"/>
      <c r="Y16" s="113"/>
      <c r="Z16" s="66"/>
      <c r="AA16" s="150" t="s">
        <v>317</v>
      </c>
      <c r="AB16" s="151"/>
      <c r="AC16" s="151"/>
      <c r="AD16" s="152"/>
      <c r="AE16" s="153" t="s">
        <v>305</v>
      </c>
      <c r="AF16" s="151"/>
      <c r="AG16" s="151"/>
      <c r="AH16" s="154"/>
      <c r="AI16" s="140"/>
      <c r="AJ16" s="118"/>
      <c r="AK16" s="118"/>
      <c r="AL16" s="159"/>
      <c r="AM16" s="118"/>
      <c r="AN16" s="142"/>
      <c r="AO16" s="118"/>
      <c r="AP16" s="123"/>
      <c r="AS16" s="144"/>
      <c r="AT16" s="144"/>
      <c r="AU16" s="144"/>
      <c r="AV16" s="145"/>
      <c r="AW16" s="156"/>
      <c r="AX16" s="144"/>
      <c r="AY16" s="144"/>
      <c r="AZ16" s="156"/>
      <c r="BA16" s="145"/>
    </row>
    <row r="17" spans="1:53" ht="27" x14ac:dyDescent="0.3">
      <c r="A17" s="102"/>
      <c r="B17" s="76"/>
      <c r="C17" s="105"/>
      <c r="D17" s="102"/>
      <c r="E17" s="108"/>
      <c r="F17" s="111"/>
      <c r="G17" s="112"/>
      <c r="H17" s="124"/>
      <c r="I17" s="124"/>
      <c r="J17" s="119"/>
      <c r="K17" s="49" t="s">
        <v>7</v>
      </c>
      <c r="L17" s="49" t="s">
        <v>8</v>
      </c>
      <c r="M17" s="48" t="s">
        <v>4</v>
      </c>
      <c r="N17" s="113"/>
      <c r="O17" s="116"/>
      <c r="P17" s="113"/>
      <c r="Q17" s="113"/>
      <c r="R17" s="49" t="s">
        <v>7</v>
      </c>
      <c r="S17" s="49" t="s">
        <v>8</v>
      </c>
      <c r="T17" s="49" t="s">
        <v>7</v>
      </c>
      <c r="U17" s="112"/>
      <c r="V17" s="49" t="s">
        <v>7</v>
      </c>
      <c r="W17" s="49" t="s">
        <v>8</v>
      </c>
      <c r="X17" s="49" t="s">
        <v>351</v>
      </c>
      <c r="Y17" s="112"/>
      <c r="Z17" s="50" t="s">
        <v>4</v>
      </c>
      <c r="AA17" s="71" t="s">
        <v>306</v>
      </c>
      <c r="AB17" s="71" t="s">
        <v>318</v>
      </c>
      <c r="AC17" s="71" t="s">
        <v>307</v>
      </c>
      <c r="AD17" s="71" t="s">
        <v>308</v>
      </c>
      <c r="AE17" s="72" t="s">
        <v>302</v>
      </c>
      <c r="AF17" s="72" t="s">
        <v>303</v>
      </c>
      <c r="AG17" s="71" t="s">
        <v>315</v>
      </c>
      <c r="AH17" s="73" t="s">
        <v>304</v>
      </c>
      <c r="AI17" s="67" t="s">
        <v>293</v>
      </c>
      <c r="AJ17" s="119"/>
      <c r="AK17" s="119"/>
      <c r="AL17" s="19" t="s">
        <v>293</v>
      </c>
      <c r="AM17" s="119"/>
      <c r="AN17" s="143"/>
      <c r="AO17" s="119"/>
      <c r="AP17" s="123"/>
      <c r="AS17" s="145"/>
      <c r="AT17" s="145"/>
      <c r="AU17" s="145"/>
      <c r="AV17" s="145"/>
      <c r="AW17" s="157"/>
      <c r="AX17" s="144"/>
      <c r="AY17" s="144"/>
      <c r="AZ17" s="157"/>
      <c r="BA17" s="145"/>
    </row>
    <row r="18" spans="1:53" x14ac:dyDescent="0.3">
      <c r="A18" s="34">
        <v>1</v>
      </c>
      <c r="B18" s="34"/>
      <c r="C18" s="8" t="s">
        <v>360</v>
      </c>
      <c r="D18" s="34" t="s">
        <v>1</v>
      </c>
      <c r="E18" s="8"/>
      <c r="F18" s="8"/>
      <c r="G18" s="2">
        <f t="shared" ref="G18:M18" si="0">SUM(G19:G24)</f>
        <v>660000</v>
      </c>
      <c r="H18" s="2">
        <f t="shared" si="0"/>
        <v>367500</v>
      </c>
      <c r="I18" s="2">
        <f t="shared" si="0"/>
        <v>157500</v>
      </c>
      <c r="J18" s="2">
        <f t="shared" si="0"/>
        <v>525000</v>
      </c>
      <c r="K18" s="2">
        <f t="shared" si="0"/>
        <v>13500</v>
      </c>
      <c r="L18" s="2">
        <f t="shared" si="0"/>
        <v>121500</v>
      </c>
      <c r="M18" s="2">
        <f t="shared" si="0"/>
        <v>135000</v>
      </c>
      <c r="N18" s="85">
        <f>IFERROR(H18/J18,"")</f>
        <v>0.7</v>
      </c>
      <c r="O18" s="85">
        <f>IFERROR(I18/J18,"")</f>
        <v>0.3</v>
      </c>
      <c r="P18" s="146"/>
      <c r="Q18" s="147"/>
      <c r="R18" s="2">
        <f>SUM(R19:R24)</f>
        <v>78641</v>
      </c>
      <c r="S18" s="2">
        <f>SUM(S19:S24)</f>
        <v>121500</v>
      </c>
      <c r="T18" s="2">
        <f>SUM(T19:T24)</f>
        <v>14500</v>
      </c>
      <c r="U18" s="4">
        <f>IFERROR((R18+S18+T18)/G18,"")</f>
        <v>0.32521363636363637</v>
      </c>
      <c r="V18" s="2">
        <f>SUM(V19:V24)</f>
        <v>220940</v>
      </c>
      <c r="W18" s="2">
        <f>SUM(W19:W24)</f>
        <v>0</v>
      </c>
      <c r="X18" s="2">
        <f>X19</f>
        <v>0</v>
      </c>
      <c r="Y18" s="2"/>
      <c r="Z18" s="2">
        <f t="shared" ref="Z18:AE18" si="1">SUM(Z19:Z24)</f>
        <v>160599</v>
      </c>
      <c r="AA18" s="68">
        <f t="shared" si="1"/>
        <v>0</v>
      </c>
      <c r="AB18" s="68">
        <f t="shared" si="1"/>
        <v>0</v>
      </c>
      <c r="AC18" s="68">
        <f t="shared" si="1"/>
        <v>0</v>
      </c>
      <c r="AD18" s="69">
        <f t="shared" si="1"/>
        <v>0</v>
      </c>
      <c r="AE18" s="68">
        <f t="shared" si="1"/>
        <v>0</v>
      </c>
      <c r="AF18" s="68"/>
      <c r="AG18" s="68">
        <f>SUM(AG19:AG24)</f>
        <v>0</v>
      </c>
      <c r="AH18" s="70"/>
      <c r="AI18" s="40">
        <f>SUM(AI19:AI24)</f>
        <v>41925</v>
      </c>
      <c r="AJ18" s="45"/>
      <c r="AK18" s="45"/>
      <c r="AL18" s="41">
        <f>SUM(AL19:AL24)</f>
        <v>21895</v>
      </c>
      <c r="AM18" s="148"/>
      <c r="AN18" s="149"/>
      <c r="AO18" s="47"/>
      <c r="AP18" s="6" t="b">
        <f>IF(OR(G18=0,SUM(R18,S18,T18,V18,W18,X18,Z18,AI18,AL18)=0)=TRUE,"",AND(SUM(R18:T18,V18:X18,Z18,AI18,AL18)=G18,SUM(H18,I18,K18)=SUM(R18,T18,V18,X18,Z18,AI18,AL18)))</f>
        <v>1</v>
      </c>
      <c r="AS18" s="7">
        <f>SUM(AS19:AS24)</f>
        <v>516605</v>
      </c>
      <c r="AT18" s="7">
        <f>SUM(AT19:AT24)</f>
        <v>121500</v>
      </c>
      <c r="AU18" s="7">
        <f>SUM(AU19:AU24)</f>
        <v>638105</v>
      </c>
      <c r="AV18" s="7">
        <f>SUM(AV19:AV24)</f>
        <v>21895</v>
      </c>
      <c r="AW18" s="7">
        <f>SUM(AU18:AV18)</f>
        <v>660000</v>
      </c>
      <c r="AX18" s="7">
        <f>SUM(AX19:AX24)</f>
        <v>538500</v>
      </c>
      <c r="AY18" s="7">
        <f>SUM(AY19:AY24)</f>
        <v>121500</v>
      </c>
      <c r="AZ18" s="7">
        <f>SUM(AX18:AY18)</f>
        <v>660000</v>
      </c>
      <c r="BA18" s="6" t="b">
        <f>AW18=AZ18</f>
        <v>1</v>
      </c>
    </row>
    <row r="19" spans="1:53" x14ac:dyDescent="0.3">
      <c r="A19" s="35">
        <f t="shared" ref="A19:A35" si="2">IF(D19="총괄",A18+1,A18)</f>
        <v>1</v>
      </c>
      <c r="B19" s="35" t="s">
        <v>347</v>
      </c>
      <c r="C19" s="35" t="str">
        <f>C18</f>
        <v>S1111111</v>
      </c>
      <c r="D19" s="35" t="s">
        <v>2</v>
      </c>
      <c r="E19" s="9" t="s">
        <v>354</v>
      </c>
      <c r="F19" s="9" t="s">
        <v>359</v>
      </c>
      <c r="G19" s="3">
        <f t="shared" ref="G19:G23" si="3">H19+I19+M19</f>
        <v>320000</v>
      </c>
      <c r="H19" s="10">
        <v>82500</v>
      </c>
      <c r="I19" s="10">
        <v>157500</v>
      </c>
      <c r="J19" s="64">
        <f>H19+I19</f>
        <v>240000</v>
      </c>
      <c r="K19" s="10">
        <v>8000</v>
      </c>
      <c r="L19" s="10">
        <v>72000</v>
      </c>
      <c r="M19" s="3">
        <f>K19+L19</f>
        <v>80000</v>
      </c>
      <c r="N19" s="84">
        <f>IFERROR(H19/J19,"")</f>
        <v>0.34375</v>
      </c>
      <c r="O19" s="84">
        <f>IFERROR(I19/J19,"")</f>
        <v>0.65625</v>
      </c>
      <c r="P19" s="92">
        <f>IFERROR(M19/G19,"")</f>
        <v>0.25</v>
      </c>
      <c r="Q19" s="92">
        <f>IFERROR(K19/M19,"")</f>
        <v>0.1</v>
      </c>
      <c r="R19" s="10">
        <v>500</v>
      </c>
      <c r="S19" s="10">
        <v>72000</v>
      </c>
      <c r="T19" s="10">
        <v>0</v>
      </c>
      <c r="U19" s="37">
        <f t="shared" ref="U19:U24" si="4">IFERROR((R19+T19)/(H19+I19+K19),"")</f>
        <v>2.0161290322580645E-3</v>
      </c>
      <c r="V19" s="10">
        <v>107500</v>
      </c>
      <c r="W19" s="10">
        <v>0</v>
      </c>
      <c r="X19" s="10">
        <v>0</v>
      </c>
      <c r="Y19" s="88">
        <f>IFERROR(X19/(R19+S19+T19+V19+W19+Z19+AI19),"")</f>
        <v>0</v>
      </c>
      <c r="Z19" s="10">
        <v>124600</v>
      </c>
      <c r="AA19" s="10"/>
      <c r="AB19" s="10"/>
      <c r="AC19" s="10"/>
      <c r="AD19" s="64">
        <f>SUM(AA19:AC19)</f>
        <v>0</v>
      </c>
      <c r="AE19" s="10"/>
      <c r="AF19" s="10"/>
      <c r="AG19" s="10"/>
      <c r="AH19" s="36">
        <f>IFERROR(SUM(AE19:AG19)/SUM(R19,S19,T19,V19,W19,Z19,AI19),"")</f>
        <v>0</v>
      </c>
      <c r="AI19" s="42">
        <v>14400</v>
      </c>
      <c r="AJ19" s="43">
        <f>IFERROR(IF(AI19="",0,AI19/(R19+S19+T19)),"")</f>
        <v>0.19862068965517241</v>
      </c>
      <c r="AK19" s="62" t="str">
        <f>IF(AJ19&lt;=0.2,"○","X")</f>
        <v>○</v>
      </c>
      <c r="AL19" s="42">
        <v>1000</v>
      </c>
      <c r="AM19" s="44">
        <f t="shared" ref="AM19:AM24" si="5">IFERROR(AL19/SUM(R19,T19,V19,Z19,AI19),"")</f>
        <v>4.048582995951417E-3</v>
      </c>
      <c r="AN19" s="44" t="str">
        <f>IFERROR(VLOOKUP(F19,'(참고) 간접비 기준(''22.12.21)-삭제 X'!$J$3:$K$233,2,0),"")</f>
        <v/>
      </c>
      <c r="AO19" s="46" t="str">
        <f>IF(AM19&lt;=AN19,"○","X")</f>
        <v>○</v>
      </c>
      <c r="AP19" s="5" t="b">
        <f>IF(OR(G19=0,SUM(R19,S19,T19,V19,W19,X19,Z19,AI19,AL19)=0)=TRUE,"",AND(SUM(R19:T19,V19:X19,Z19,AI19,AL19)=G19,SUM(H19,I19,K19)=SUM(R19,T19,V19,X19,Z19,AI19,AL19)))</f>
        <v>1</v>
      </c>
      <c r="AQ19" t="str">
        <f t="shared" ref="AQ19:AQ38" si="6">IF(RIGHT(F19,3)="대학교",T19&gt;0,"")</f>
        <v/>
      </c>
      <c r="AS19" s="18">
        <f>SUM(R19,T19,V19,Z19,AI19)</f>
        <v>247000</v>
      </c>
      <c r="AT19" s="18">
        <f>SUM(S19,W19)</f>
        <v>72000</v>
      </c>
      <c r="AU19" s="18">
        <f>AS19+AT19</f>
        <v>319000</v>
      </c>
      <c r="AV19" s="18">
        <f>AL19</f>
        <v>1000</v>
      </c>
      <c r="AW19" s="18">
        <f>SUM(AU19:AV19)</f>
        <v>320000</v>
      </c>
      <c r="AX19" s="18">
        <f>SUM(R19,T19,V19,Z19,AI19,AL19)</f>
        <v>248000</v>
      </c>
      <c r="AY19" s="18">
        <f>SUM(S19,W19)</f>
        <v>72000</v>
      </c>
      <c r="AZ19" s="18">
        <f>SUM(AX19:AY19)</f>
        <v>320000</v>
      </c>
      <c r="BA19" s="5" t="b">
        <f t="shared" ref="BA19:BA23" si="7">AW19=AZ19</f>
        <v>1</v>
      </c>
    </row>
    <row r="20" spans="1:53" x14ac:dyDescent="0.3">
      <c r="A20" s="35">
        <f t="shared" si="2"/>
        <v>1</v>
      </c>
      <c r="B20" s="35" t="s">
        <v>346</v>
      </c>
      <c r="C20" s="35" t="str">
        <f t="shared" ref="C20:C24" si="8">C19</f>
        <v>S1111111</v>
      </c>
      <c r="D20" s="35" t="s">
        <v>3</v>
      </c>
      <c r="E20" s="9" t="s">
        <v>355</v>
      </c>
      <c r="F20" s="9" t="s">
        <v>356</v>
      </c>
      <c r="G20" s="3">
        <f t="shared" ref="G20:G22" si="9">H20+I20+M20</f>
        <v>70000</v>
      </c>
      <c r="H20" s="10">
        <v>70000</v>
      </c>
      <c r="I20" s="10">
        <v>0</v>
      </c>
      <c r="J20" s="64">
        <f t="shared" ref="J20:J24" si="10">H20+I20</f>
        <v>70000</v>
      </c>
      <c r="K20" s="10">
        <v>0</v>
      </c>
      <c r="L20" s="10">
        <v>0</v>
      </c>
      <c r="M20" s="3">
        <f t="shared" ref="M20:M22" si="11">K20+L20</f>
        <v>0</v>
      </c>
      <c r="N20" s="84">
        <f t="shared" ref="N20:N24" si="12">IFERROR(H20/J20,"")</f>
        <v>1</v>
      </c>
      <c r="O20" s="84">
        <f t="shared" ref="O20:O24" si="13">IFERROR(I20/J20,"")</f>
        <v>0</v>
      </c>
      <c r="P20" s="92">
        <f t="shared" ref="P20:P24" si="14">IFERROR(M20/G20,"")</f>
        <v>0</v>
      </c>
      <c r="Q20" s="92" t="str">
        <f>IFERROR(K20/M20,"")</f>
        <v/>
      </c>
      <c r="R20" s="10">
        <v>21140</v>
      </c>
      <c r="S20" s="10">
        <v>0</v>
      </c>
      <c r="T20" s="10">
        <v>10000</v>
      </c>
      <c r="U20" s="37">
        <f t="shared" si="4"/>
        <v>0.44485714285714284</v>
      </c>
      <c r="V20" s="10">
        <v>18000</v>
      </c>
      <c r="W20" s="10">
        <v>0</v>
      </c>
      <c r="X20" s="77"/>
      <c r="Y20" s="78"/>
      <c r="Z20" s="10">
        <v>7000</v>
      </c>
      <c r="AA20" s="10"/>
      <c r="AB20" s="10"/>
      <c r="AC20" s="10"/>
      <c r="AD20" s="64">
        <f t="shared" ref="AD20:AD22" si="15">SUM(AA20:AC20)</f>
        <v>0</v>
      </c>
      <c r="AE20" s="10"/>
      <c r="AF20" s="10"/>
      <c r="AG20" s="10"/>
      <c r="AH20" s="36">
        <f t="shared" ref="AH20:AH22" si="16">IFERROR(SUM(AE20:AG20)/SUM(R20,S20,T20,V20,W20,Z20,AI20),"")</f>
        <v>0</v>
      </c>
      <c r="AI20" s="42">
        <v>6000</v>
      </c>
      <c r="AJ20" s="43">
        <f t="shared" ref="AJ20:AJ22" si="17">IFERROR(IF(AI20="",0,AI20/(R20+S20+T20)),"")</f>
        <v>0.19267822736030829</v>
      </c>
      <c r="AK20" s="62" t="str">
        <f t="shared" ref="AK20:AK24" si="18">IF(AJ20&lt;=0.2,"○","X")</f>
        <v>○</v>
      </c>
      <c r="AL20" s="42">
        <v>7860</v>
      </c>
      <c r="AM20" s="44">
        <f t="shared" si="5"/>
        <v>0.12648857418731896</v>
      </c>
      <c r="AN20" s="44" t="str">
        <f>IFERROR(VLOOKUP(F20,'(참고) 간접비 기준(''22.12.21)-삭제 X'!$J$3:$K$233,2,0),"")</f>
        <v/>
      </c>
      <c r="AO20" s="46" t="str">
        <f t="shared" ref="AO20:AO24" si="19">IF(AM20&lt;=AN20,"○","X")</f>
        <v>○</v>
      </c>
      <c r="AP20" s="5" t="b">
        <f t="shared" ref="AP20:AP24" si="20">IF(OR(G20=0,SUM(R20,S20,T20,V20,W20,X20,Z20,AI20,AL20)=0)=TRUE,"",AND(SUM(R20:T20,V20:X20,Z20,AI20,AL20)=G20,SUM(H20,I20,K20)=SUM(R20,T20,V20,X20,Z20,AI20,AL20)))</f>
        <v>1</v>
      </c>
      <c r="AQ20" t="str">
        <f t="shared" si="6"/>
        <v/>
      </c>
      <c r="AS20" s="18">
        <f t="shared" ref="AS20:AS22" si="21">SUM(R20,T20,V20,Z20,AI20)</f>
        <v>62140</v>
      </c>
      <c r="AT20" s="18">
        <f t="shared" ref="AT20:AT22" si="22">SUM(S20,W20)</f>
        <v>0</v>
      </c>
      <c r="AU20" s="18">
        <f t="shared" ref="AU20:AU22" si="23">AS20+AT20</f>
        <v>62140</v>
      </c>
      <c r="AV20" s="18">
        <f t="shared" ref="AV20:AV22" si="24">AL20</f>
        <v>7860</v>
      </c>
      <c r="AW20" s="18">
        <f t="shared" ref="AW20:AW22" si="25">SUM(AU20:AV20)</f>
        <v>70000</v>
      </c>
      <c r="AX20" s="18">
        <f t="shared" ref="AX20:AX22" si="26">SUM(R20,T20,V20,Z20,AI20,AL20)</f>
        <v>70000</v>
      </c>
      <c r="AY20" s="18">
        <f t="shared" ref="AY20:AY22" si="27">SUM(S20,W20)</f>
        <v>0</v>
      </c>
      <c r="AZ20" s="18">
        <f t="shared" ref="AZ20:AZ22" si="28">SUM(AX20:AY20)</f>
        <v>70000</v>
      </c>
      <c r="BA20" s="5" t="b">
        <f t="shared" ref="BA20:BA22" si="29">AW20=AZ20</f>
        <v>1</v>
      </c>
    </row>
    <row r="21" spans="1:53" x14ac:dyDescent="0.3">
      <c r="A21" s="35">
        <f t="shared" si="2"/>
        <v>1</v>
      </c>
      <c r="B21" s="35" t="s">
        <v>346</v>
      </c>
      <c r="C21" s="35" t="str">
        <f t="shared" si="8"/>
        <v>S1111111</v>
      </c>
      <c r="D21" s="35" t="s">
        <v>3</v>
      </c>
      <c r="E21" s="9" t="s">
        <v>355</v>
      </c>
      <c r="F21" s="9" t="s">
        <v>357</v>
      </c>
      <c r="G21" s="3">
        <f t="shared" si="9"/>
        <v>50000</v>
      </c>
      <c r="H21" s="10">
        <v>50000</v>
      </c>
      <c r="I21" s="10">
        <v>0</v>
      </c>
      <c r="J21" s="64">
        <f t="shared" si="10"/>
        <v>50000</v>
      </c>
      <c r="K21" s="10">
        <v>0</v>
      </c>
      <c r="L21" s="10">
        <v>0</v>
      </c>
      <c r="M21" s="3">
        <f t="shared" si="11"/>
        <v>0</v>
      </c>
      <c r="N21" s="84">
        <f t="shared" si="12"/>
        <v>1</v>
      </c>
      <c r="O21" s="84">
        <f t="shared" si="13"/>
        <v>0</v>
      </c>
      <c r="P21" s="92">
        <f t="shared" si="14"/>
        <v>0</v>
      </c>
      <c r="Q21" s="92" t="str">
        <f>IFERROR(K21/M21,"")</f>
        <v/>
      </c>
      <c r="R21" s="10">
        <v>9000</v>
      </c>
      <c r="S21" s="10">
        <v>0</v>
      </c>
      <c r="T21" s="10">
        <v>4500</v>
      </c>
      <c r="U21" s="37">
        <f t="shared" si="4"/>
        <v>0.27</v>
      </c>
      <c r="V21" s="10">
        <v>15440</v>
      </c>
      <c r="W21" s="10">
        <v>0</v>
      </c>
      <c r="X21" s="86"/>
      <c r="Y21" s="87"/>
      <c r="Z21" s="10">
        <v>9000</v>
      </c>
      <c r="AA21" s="10"/>
      <c r="AB21" s="10"/>
      <c r="AC21" s="10"/>
      <c r="AD21" s="64">
        <f t="shared" si="15"/>
        <v>0</v>
      </c>
      <c r="AE21" s="10"/>
      <c r="AF21" s="10"/>
      <c r="AG21" s="10"/>
      <c r="AH21" s="36">
        <f t="shared" si="16"/>
        <v>0</v>
      </c>
      <c r="AI21" s="42">
        <v>2025</v>
      </c>
      <c r="AJ21" s="43">
        <f t="shared" si="17"/>
        <v>0.15</v>
      </c>
      <c r="AK21" s="62" t="str">
        <f t="shared" si="18"/>
        <v>○</v>
      </c>
      <c r="AL21" s="42">
        <v>10035</v>
      </c>
      <c r="AM21" s="44">
        <f t="shared" si="5"/>
        <v>0.2510947078693857</v>
      </c>
      <c r="AN21" s="44" t="str">
        <f>IFERROR(VLOOKUP(F21,'(참고) 간접비 기준(''22.12.21)-삭제 X'!$J$3:$K$233,2,0),"")</f>
        <v/>
      </c>
      <c r="AO21" s="46" t="str">
        <f t="shared" si="19"/>
        <v>○</v>
      </c>
      <c r="AP21" s="5" t="b">
        <f t="shared" si="20"/>
        <v>1</v>
      </c>
      <c r="AQ21" t="str">
        <f t="shared" si="6"/>
        <v/>
      </c>
      <c r="AS21" s="18">
        <f t="shared" si="21"/>
        <v>39965</v>
      </c>
      <c r="AT21" s="18">
        <f t="shared" si="22"/>
        <v>0</v>
      </c>
      <c r="AU21" s="18">
        <f t="shared" si="23"/>
        <v>39965</v>
      </c>
      <c r="AV21" s="18">
        <f t="shared" si="24"/>
        <v>10035</v>
      </c>
      <c r="AW21" s="18">
        <f t="shared" si="25"/>
        <v>50000</v>
      </c>
      <c r="AX21" s="18">
        <f t="shared" si="26"/>
        <v>50000</v>
      </c>
      <c r="AY21" s="18">
        <f t="shared" si="27"/>
        <v>0</v>
      </c>
      <c r="AZ21" s="18">
        <f t="shared" si="28"/>
        <v>50000</v>
      </c>
      <c r="BA21" s="5" t="b">
        <f t="shared" si="29"/>
        <v>1</v>
      </c>
    </row>
    <row r="22" spans="1:53" x14ac:dyDescent="0.3">
      <c r="A22" s="35">
        <f t="shared" si="2"/>
        <v>1</v>
      </c>
      <c r="B22" s="35" t="s">
        <v>346</v>
      </c>
      <c r="C22" s="35" t="str">
        <f t="shared" si="8"/>
        <v>S1111111</v>
      </c>
      <c r="D22" s="35" t="s">
        <v>3</v>
      </c>
      <c r="E22" s="9" t="s">
        <v>354</v>
      </c>
      <c r="F22" s="9" t="s">
        <v>358</v>
      </c>
      <c r="G22" s="3">
        <f t="shared" si="9"/>
        <v>220000</v>
      </c>
      <c r="H22" s="10">
        <v>165000</v>
      </c>
      <c r="I22" s="10">
        <v>0</v>
      </c>
      <c r="J22" s="64">
        <f t="shared" si="10"/>
        <v>165000</v>
      </c>
      <c r="K22" s="10">
        <v>5500</v>
      </c>
      <c r="L22" s="10">
        <v>49500</v>
      </c>
      <c r="M22" s="3">
        <f t="shared" si="11"/>
        <v>55000</v>
      </c>
      <c r="N22" s="84">
        <f t="shared" si="12"/>
        <v>1</v>
      </c>
      <c r="O22" s="84">
        <f t="shared" si="13"/>
        <v>0</v>
      </c>
      <c r="P22" s="92">
        <f t="shared" si="14"/>
        <v>0.25</v>
      </c>
      <c r="Q22" s="92">
        <f t="shared" ref="Q22:Q24" si="30">IFERROR(K22/M22,"")</f>
        <v>0.1</v>
      </c>
      <c r="R22" s="10">
        <v>48001</v>
      </c>
      <c r="S22" s="10">
        <v>49500</v>
      </c>
      <c r="T22" s="10">
        <v>0</v>
      </c>
      <c r="U22" s="37">
        <f t="shared" si="4"/>
        <v>0.28153079178885632</v>
      </c>
      <c r="V22" s="10">
        <v>80000</v>
      </c>
      <c r="W22" s="10">
        <v>0</v>
      </c>
      <c r="X22" s="86"/>
      <c r="Y22" s="87"/>
      <c r="Z22" s="10">
        <v>19999</v>
      </c>
      <c r="AA22" s="10"/>
      <c r="AB22" s="10"/>
      <c r="AC22" s="10"/>
      <c r="AD22" s="64">
        <f t="shared" si="15"/>
        <v>0</v>
      </c>
      <c r="AE22" s="10"/>
      <c r="AF22" s="10"/>
      <c r="AG22" s="10"/>
      <c r="AH22" s="36">
        <f t="shared" si="16"/>
        <v>0</v>
      </c>
      <c r="AI22" s="42">
        <v>19500</v>
      </c>
      <c r="AJ22" s="43">
        <f t="shared" si="17"/>
        <v>0.1999979487389873</v>
      </c>
      <c r="AK22" s="62" t="str">
        <f t="shared" si="18"/>
        <v>○</v>
      </c>
      <c r="AL22" s="42">
        <v>3000</v>
      </c>
      <c r="AM22" s="44">
        <f t="shared" si="5"/>
        <v>1.7910447761194031E-2</v>
      </c>
      <c r="AN22" s="44" t="str">
        <f>IFERROR(VLOOKUP(F22,'(참고) 간접비 기준(''22.12.21)-삭제 X'!$J$3:$K$233,2,0),"")</f>
        <v/>
      </c>
      <c r="AO22" s="46" t="str">
        <f t="shared" si="19"/>
        <v>○</v>
      </c>
      <c r="AP22" s="5" t="b">
        <f t="shared" si="20"/>
        <v>1</v>
      </c>
      <c r="AQ22" t="str">
        <f t="shared" si="6"/>
        <v/>
      </c>
      <c r="AS22" s="18">
        <f t="shared" si="21"/>
        <v>167500</v>
      </c>
      <c r="AT22" s="18">
        <f t="shared" si="22"/>
        <v>49500</v>
      </c>
      <c r="AU22" s="18">
        <f t="shared" si="23"/>
        <v>217000</v>
      </c>
      <c r="AV22" s="18">
        <f t="shared" si="24"/>
        <v>3000</v>
      </c>
      <c r="AW22" s="18">
        <f t="shared" si="25"/>
        <v>220000</v>
      </c>
      <c r="AX22" s="18">
        <f t="shared" si="26"/>
        <v>170500</v>
      </c>
      <c r="AY22" s="18">
        <f t="shared" si="27"/>
        <v>49500</v>
      </c>
      <c r="AZ22" s="18">
        <f t="shared" si="28"/>
        <v>220000</v>
      </c>
      <c r="BA22" s="5" t="b">
        <f t="shared" si="29"/>
        <v>1</v>
      </c>
    </row>
    <row r="23" spans="1:53" x14ac:dyDescent="0.3">
      <c r="A23" s="35">
        <f t="shared" si="2"/>
        <v>1</v>
      </c>
      <c r="B23" s="35" t="s">
        <v>346</v>
      </c>
      <c r="C23" s="35" t="str">
        <f t="shared" si="8"/>
        <v>S1111111</v>
      </c>
      <c r="D23" s="35" t="s">
        <v>3</v>
      </c>
      <c r="E23" s="9"/>
      <c r="F23" s="9"/>
      <c r="G23" s="3">
        <f t="shared" si="3"/>
        <v>0</v>
      </c>
      <c r="H23" s="10"/>
      <c r="I23" s="10"/>
      <c r="J23" s="64">
        <f t="shared" si="10"/>
        <v>0</v>
      </c>
      <c r="K23" s="10"/>
      <c r="L23" s="10"/>
      <c r="M23" s="3">
        <f>K23+L23</f>
        <v>0</v>
      </c>
      <c r="N23" s="84" t="str">
        <f t="shared" si="12"/>
        <v/>
      </c>
      <c r="O23" s="84" t="str">
        <f t="shared" si="13"/>
        <v/>
      </c>
      <c r="P23" s="92" t="str">
        <f t="shared" si="14"/>
        <v/>
      </c>
      <c r="Q23" s="92" t="str">
        <f t="shared" si="30"/>
        <v/>
      </c>
      <c r="R23" s="10"/>
      <c r="S23" s="10"/>
      <c r="T23" s="10">
        <v>0</v>
      </c>
      <c r="U23" s="37" t="str">
        <f t="shared" si="4"/>
        <v/>
      </c>
      <c r="V23" s="10"/>
      <c r="W23" s="10"/>
      <c r="X23" s="86"/>
      <c r="Y23" s="87"/>
      <c r="Z23" s="10"/>
      <c r="AA23" s="10"/>
      <c r="AB23" s="10"/>
      <c r="AC23" s="10"/>
      <c r="AD23" s="64">
        <f>SUM(AA23:AC23)</f>
        <v>0</v>
      </c>
      <c r="AE23" s="10"/>
      <c r="AF23" s="10"/>
      <c r="AG23" s="10"/>
      <c r="AH23" s="36" t="str">
        <f>IFERROR(SUM(AE23:AG23)/SUM(R23,S23,T23,V23,W23,Z23,AI23),"")</f>
        <v/>
      </c>
      <c r="AI23" s="42"/>
      <c r="AJ23" s="43">
        <f>IFERROR(IF(AI23="",0,AI23/(R23+S23+T23)),"")</f>
        <v>0</v>
      </c>
      <c r="AK23" s="62" t="str">
        <f t="shared" si="18"/>
        <v>○</v>
      </c>
      <c r="AL23" s="42"/>
      <c r="AM23" s="44" t="str">
        <f t="shared" si="5"/>
        <v/>
      </c>
      <c r="AN23" s="44" t="str">
        <f>IFERROR(VLOOKUP(F23,'(참고) 간접비 기준(''22.12.21)-삭제 X'!$J$3:$K$233,2,0),"")</f>
        <v/>
      </c>
      <c r="AO23" s="46" t="str">
        <f t="shared" si="19"/>
        <v>○</v>
      </c>
      <c r="AP23" s="5" t="str">
        <f t="shared" si="20"/>
        <v/>
      </c>
      <c r="AQ23" t="str">
        <f t="shared" si="6"/>
        <v/>
      </c>
      <c r="AS23" s="18">
        <f>SUM(R23,T23,V23,Z23,AI23)</f>
        <v>0</v>
      </c>
      <c r="AT23" s="18">
        <f>SUM(S23,W23)</f>
        <v>0</v>
      </c>
      <c r="AU23" s="18">
        <f t="shared" ref="AU23" si="31">AS23+AT23</f>
        <v>0</v>
      </c>
      <c r="AV23" s="18">
        <f t="shared" ref="AV23" si="32">AL23</f>
        <v>0</v>
      </c>
      <c r="AW23" s="18">
        <f t="shared" ref="AW23" si="33">SUM(AU23:AV23)</f>
        <v>0</v>
      </c>
      <c r="AX23" s="18">
        <f>SUM(R23,T23,V23,Z23,AI23,AL23)</f>
        <v>0</v>
      </c>
      <c r="AY23" s="18">
        <f>SUM(S23,W23)</f>
        <v>0</v>
      </c>
      <c r="AZ23" s="18">
        <f t="shared" ref="AZ23" si="34">SUM(AX23:AY23)</f>
        <v>0</v>
      </c>
      <c r="BA23" s="5" t="b">
        <f t="shared" si="7"/>
        <v>1</v>
      </c>
    </row>
    <row r="24" spans="1:53" x14ac:dyDescent="0.3">
      <c r="A24" s="35">
        <f t="shared" si="2"/>
        <v>1</v>
      </c>
      <c r="B24" s="35" t="s">
        <v>346</v>
      </c>
      <c r="C24" s="35" t="str">
        <f t="shared" si="8"/>
        <v>S1111111</v>
      </c>
      <c r="D24" s="35" t="s">
        <v>3</v>
      </c>
      <c r="E24" s="9"/>
      <c r="F24" s="9"/>
      <c r="G24" s="3">
        <f t="shared" ref="G24" si="35">H24+I24+M24</f>
        <v>0</v>
      </c>
      <c r="H24" s="10"/>
      <c r="I24" s="10"/>
      <c r="J24" s="64">
        <f t="shared" si="10"/>
        <v>0</v>
      </c>
      <c r="K24" s="10"/>
      <c r="L24" s="10"/>
      <c r="M24" s="3">
        <f t="shared" ref="M24" si="36">K24+L24</f>
        <v>0</v>
      </c>
      <c r="N24" s="84" t="str">
        <f t="shared" si="12"/>
        <v/>
      </c>
      <c r="O24" s="84" t="str">
        <f t="shared" si="13"/>
        <v/>
      </c>
      <c r="P24" s="92" t="str">
        <f t="shared" si="14"/>
        <v/>
      </c>
      <c r="Q24" s="92" t="str">
        <f t="shared" si="30"/>
        <v/>
      </c>
      <c r="R24" s="10"/>
      <c r="S24" s="10"/>
      <c r="T24" s="10">
        <v>0</v>
      </c>
      <c r="U24" s="37" t="str">
        <f t="shared" si="4"/>
        <v/>
      </c>
      <c r="V24" s="10"/>
      <c r="W24" s="10"/>
      <c r="X24" s="79"/>
      <c r="Y24" s="80"/>
      <c r="Z24" s="10"/>
      <c r="AA24" s="10"/>
      <c r="AB24" s="10"/>
      <c r="AC24" s="10"/>
      <c r="AD24" s="64">
        <f t="shared" ref="AD24" si="37">SUM(AA24:AC24)</f>
        <v>0</v>
      </c>
      <c r="AE24" s="10"/>
      <c r="AF24" s="10"/>
      <c r="AG24" s="10"/>
      <c r="AH24" s="36" t="str">
        <f t="shared" ref="AH24" si="38">IFERROR(SUM(AE24:AG24)/SUM(R24,S24,T24,V24,W24,Z24,AI24),"")</f>
        <v/>
      </c>
      <c r="AI24" s="42"/>
      <c r="AJ24" s="43">
        <f t="shared" ref="AJ24" si="39">IFERROR(IF(AI24="",0,AI24/(R24+S24+T24)),"")</f>
        <v>0</v>
      </c>
      <c r="AK24" s="62" t="str">
        <f t="shared" si="18"/>
        <v>○</v>
      </c>
      <c r="AL24" s="42"/>
      <c r="AM24" s="44" t="str">
        <f t="shared" si="5"/>
        <v/>
      </c>
      <c r="AN24" s="44" t="str">
        <f>IFERROR(VLOOKUP(F24,'(참고) 간접비 기준(''22.12.21)-삭제 X'!$J$3:$K$233,2,0),"")</f>
        <v/>
      </c>
      <c r="AO24" s="46" t="str">
        <f t="shared" si="19"/>
        <v>○</v>
      </c>
      <c r="AP24" s="5" t="str">
        <f t="shared" si="20"/>
        <v/>
      </c>
      <c r="AQ24" t="str">
        <f t="shared" si="6"/>
        <v/>
      </c>
      <c r="AS24" s="18">
        <f t="shared" ref="AS24" si="40">SUM(R24,T24,V24,Z24,AI24)</f>
        <v>0</v>
      </c>
      <c r="AT24" s="18">
        <f t="shared" ref="AT24" si="41">SUM(S24,W24)</f>
        <v>0</v>
      </c>
      <c r="AU24" s="18">
        <f t="shared" ref="AU24" si="42">AS24+AT24</f>
        <v>0</v>
      </c>
      <c r="AV24" s="18">
        <f t="shared" ref="AV24" si="43">AL24</f>
        <v>0</v>
      </c>
      <c r="AW24" s="18">
        <f t="shared" ref="AW24" si="44">SUM(AU24:AV24)</f>
        <v>0</v>
      </c>
      <c r="AX24" s="18">
        <f t="shared" ref="AX24" si="45">SUM(R24,T24,V24,Z24,AI24,AL24)</f>
        <v>0</v>
      </c>
      <c r="AY24" s="18">
        <f t="shared" ref="AY24" si="46">SUM(S24,W24)</f>
        <v>0</v>
      </c>
      <c r="AZ24" s="18">
        <f t="shared" ref="AZ24" si="47">SUM(AX24:AY24)</f>
        <v>0</v>
      </c>
      <c r="BA24" s="5" t="b">
        <f t="shared" ref="BA24" si="48">AW24=AZ24</f>
        <v>1</v>
      </c>
    </row>
    <row r="25" spans="1:53" x14ac:dyDescent="0.3">
      <c r="A25" s="34">
        <f t="shared" si="2"/>
        <v>2</v>
      </c>
      <c r="B25" s="34"/>
      <c r="C25" s="8" t="s">
        <v>360</v>
      </c>
      <c r="D25" s="34" t="s">
        <v>1</v>
      </c>
      <c r="E25" s="8"/>
      <c r="F25" s="8"/>
      <c r="G25" s="2">
        <f t="shared" ref="G25:M25" si="49">SUM(G26:G31)</f>
        <v>708370</v>
      </c>
      <c r="H25" s="2">
        <f t="shared" si="49"/>
        <v>400000</v>
      </c>
      <c r="I25" s="2">
        <f t="shared" si="49"/>
        <v>170000</v>
      </c>
      <c r="J25" s="2">
        <f t="shared" si="49"/>
        <v>570000</v>
      </c>
      <c r="K25" s="2">
        <f t="shared" si="49"/>
        <v>13837</v>
      </c>
      <c r="L25" s="2">
        <f t="shared" si="49"/>
        <v>124533</v>
      </c>
      <c r="M25" s="2">
        <f t="shared" si="49"/>
        <v>138370</v>
      </c>
      <c r="N25" s="85">
        <f>IFERROR(H25/J25,"")</f>
        <v>0.70175438596491224</v>
      </c>
      <c r="O25" s="85">
        <f>IFERROR(I25/J25,"")</f>
        <v>0.2982456140350877</v>
      </c>
      <c r="P25" s="146"/>
      <c r="Q25" s="147"/>
      <c r="R25" s="2">
        <f>SUM(R26:R31)</f>
        <v>103164</v>
      </c>
      <c r="S25" s="2">
        <f>SUM(S26:S31)</f>
        <v>124533</v>
      </c>
      <c r="T25" s="2">
        <f>SUM(T26:T31)</f>
        <v>18000</v>
      </c>
      <c r="U25" s="4">
        <f>IFERROR((R25+S25+T25)/G25,"")</f>
        <v>0.3468483984358457</v>
      </c>
      <c r="V25" s="2">
        <f>SUM(V26:V31)</f>
        <v>199896</v>
      </c>
      <c r="W25" s="2">
        <f>SUM(W26:W31)</f>
        <v>0</v>
      </c>
      <c r="X25" s="2">
        <f>X26</f>
        <v>0</v>
      </c>
      <c r="Y25" s="2"/>
      <c r="Z25" s="2">
        <f t="shared" ref="Z25:AE25" si="50">SUM(Z26:Z31)</f>
        <v>193026</v>
      </c>
      <c r="AA25" s="2">
        <f t="shared" si="50"/>
        <v>0</v>
      </c>
      <c r="AB25" s="2">
        <f t="shared" si="50"/>
        <v>0</v>
      </c>
      <c r="AC25" s="2">
        <f t="shared" si="50"/>
        <v>0</v>
      </c>
      <c r="AD25" s="63">
        <f t="shared" si="50"/>
        <v>0</v>
      </c>
      <c r="AE25" s="2">
        <f t="shared" si="50"/>
        <v>0</v>
      </c>
      <c r="AF25" s="2"/>
      <c r="AG25" s="2">
        <f>SUM(AG26:AG31)</f>
        <v>0</v>
      </c>
      <c r="AH25" s="4"/>
      <c r="AI25" s="40">
        <f>SUM(AI26:AI31)</f>
        <v>42600</v>
      </c>
      <c r="AJ25" s="45"/>
      <c r="AK25" s="45"/>
      <c r="AL25" s="41">
        <f>SUM(AL26:AL31)</f>
        <v>27151</v>
      </c>
      <c r="AM25" s="148"/>
      <c r="AN25" s="149"/>
      <c r="AO25" s="47"/>
      <c r="AP25" s="6" t="b">
        <f>IF(OR(G25=0,SUM(R25,S25,T25,V25,W25,X25,Z25,AI25,AL25)=0)=TRUE,"",AND(SUM(R25:T25,V25:X25,Z25,AI25,AL25)=G25,SUM(H25,I25,K25)=SUM(R25,T25,V25,X25,Z25,AI25,AL25)))</f>
        <v>1</v>
      </c>
      <c r="AS25" s="7">
        <f>SUM(AS26:AS31)</f>
        <v>504731</v>
      </c>
      <c r="AT25" s="7">
        <f>SUM(AT26:AT31)</f>
        <v>124533</v>
      </c>
      <c r="AU25" s="7">
        <f>SUM(AU26:AU31)</f>
        <v>629264</v>
      </c>
      <c r="AV25" s="7">
        <f>SUM(AV26:AV31)</f>
        <v>14106</v>
      </c>
      <c r="AW25" s="7">
        <f>SUM(AU25:AV25)</f>
        <v>643370</v>
      </c>
      <c r="AX25" s="7">
        <f>SUM(AX26:AX31)</f>
        <v>518837</v>
      </c>
      <c r="AY25" s="7">
        <f>SUM(AY26:AY31)</f>
        <v>124533</v>
      </c>
      <c r="AZ25" s="7">
        <f>SUM(AX25:AY25)</f>
        <v>643370</v>
      </c>
      <c r="BA25" s="6" t="b">
        <f>AW25=AZ25</f>
        <v>1</v>
      </c>
    </row>
    <row r="26" spans="1:53" x14ac:dyDescent="0.3">
      <c r="A26" s="35">
        <f t="shared" si="2"/>
        <v>2</v>
      </c>
      <c r="B26" s="35" t="s">
        <v>348</v>
      </c>
      <c r="C26" s="35" t="str">
        <f>C25</f>
        <v>S1111111</v>
      </c>
      <c r="D26" s="35" t="s">
        <v>2</v>
      </c>
      <c r="E26" s="9" t="s">
        <v>354</v>
      </c>
      <c r="F26" s="9" t="s">
        <v>359</v>
      </c>
      <c r="G26" s="3">
        <f t="shared" ref="G26:G27" si="51">H26+I26+M26</f>
        <v>326700</v>
      </c>
      <c r="H26" s="10">
        <v>75000</v>
      </c>
      <c r="I26" s="10">
        <v>170000</v>
      </c>
      <c r="J26" s="64">
        <f t="shared" ref="J26:J31" si="52">H26+I26</f>
        <v>245000</v>
      </c>
      <c r="K26" s="10">
        <v>8170</v>
      </c>
      <c r="L26" s="10">
        <v>73530</v>
      </c>
      <c r="M26" s="3">
        <f>K26+L26</f>
        <v>81700</v>
      </c>
      <c r="N26" s="84">
        <f t="shared" ref="N26:N31" si="53">IFERROR(H26/J26,"")</f>
        <v>0.30612244897959184</v>
      </c>
      <c r="O26" s="84">
        <f t="shared" ref="O26:O31" si="54">IFERROR(I26/J26,"")</f>
        <v>0.69387755102040816</v>
      </c>
      <c r="P26" s="84">
        <f t="shared" ref="P26:P31" si="55">IFERROR(M26/G26,"")</f>
        <v>0.25007652280379555</v>
      </c>
      <c r="Q26" s="84">
        <f t="shared" ref="Q26:Q31" si="56">IFERROR(K26/M26,"")</f>
        <v>0.1</v>
      </c>
      <c r="R26" s="10"/>
      <c r="S26" s="10">
        <v>73530</v>
      </c>
      <c r="T26" s="10">
        <v>0</v>
      </c>
      <c r="U26" s="37">
        <f>IFERROR((R26+T26)/(H26+I26+K26),"")</f>
        <v>0</v>
      </c>
      <c r="V26" s="10">
        <v>118232</v>
      </c>
      <c r="W26" s="10">
        <v>0</v>
      </c>
      <c r="X26" s="10">
        <v>0</v>
      </c>
      <c r="Y26" s="88">
        <f>IFERROR(X26/(R26+S26+T26+V26+W26+Z26+AI26),"")</f>
        <v>0</v>
      </c>
      <c r="Z26" s="10">
        <v>118232</v>
      </c>
      <c r="AA26" s="10"/>
      <c r="AB26" s="10"/>
      <c r="AC26" s="10"/>
      <c r="AD26" s="64">
        <f>SUM(AA26:AC26)</f>
        <v>0</v>
      </c>
      <c r="AE26" s="10"/>
      <c r="AF26" s="10"/>
      <c r="AG26" s="10"/>
      <c r="AH26" s="36">
        <f>IFERROR(SUM(AE26:AG26)/SUM(R26,S26,T26,V26,W26,Z26,AI26),"")</f>
        <v>0</v>
      </c>
      <c r="AI26" s="42">
        <v>14706</v>
      </c>
      <c r="AJ26" s="43">
        <f t="shared" ref="AJ26:AJ31" si="57">IFERROR(IF(AI26="",0,AI26/(R26+S26+T26)),"")</f>
        <v>0.2</v>
      </c>
      <c r="AK26" s="62" t="str">
        <f t="shared" ref="AK26:AK31" si="58">IF(AJ26&lt;=0.2,"○","X")</f>
        <v>○</v>
      </c>
      <c r="AL26" s="42">
        <v>2000</v>
      </c>
      <c r="AM26" s="44">
        <f t="shared" ref="AM26:AM31" si="59">IFERROR(AL26/SUM(R26,T26,V26,Z26,AI26),"")</f>
        <v>7.962734402993988E-3</v>
      </c>
      <c r="AN26" s="44" t="str">
        <f>IFERROR(VLOOKUP(F26,'(참고) 간접비 기준(''22.12.21)-삭제 X'!$J$3:$K$233,2,0),"")</f>
        <v/>
      </c>
      <c r="AO26" s="46" t="str">
        <f t="shared" ref="AO26:AO31" si="60">IF(AM26&lt;=AN26,"○","X")</f>
        <v>○</v>
      </c>
      <c r="AP26" s="5" t="b">
        <f t="shared" ref="AP26:AP31" si="61">IF(OR(G26=0,SUM(R26,S26,T26,V26,W26,X26,Z26,AI26,AL26)=0)=TRUE,"",AND(SUM(R26:T26,V26:X26,Z26,AI26,AL26)=G26,SUM(H26,I26,K26)=SUM(R26,T26,V26,X26,Z26,AI26,AL26)))</f>
        <v>1</v>
      </c>
      <c r="AQ26" t="str">
        <f t="shared" si="6"/>
        <v/>
      </c>
      <c r="AS26" s="18">
        <f>SUM(R26,T26,V26,Z26,AI26)</f>
        <v>251170</v>
      </c>
      <c r="AT26" s="18">
        <f>SUM(S26,W26)</f>
        <v>73530</v>
      </c>
      <c r="AU26" s="18">
        <f>AS26+AT26</f>
        <v>324700</v>
      </c>
      <c r="AV26" s="18">
        <f>AL26</f>
        <v>2000</v>
      </c>
      <c r="AW26" s="18">
        <f>SUM(AU26:AV26)</f>
        <v>326700</v>
      </c>
      <c r="AX26" s="18">
        <f>SUM(R26,T26,V26,Z26,AI26,AL26)</f>
        <v>253170</v>
      </c>
      <c r="AY26" s="18">
        <f>SUM(S26,W26)</f>
        <v>73530</v>
      </c>
      <c r="AZ26" s="18">
        <f>SUM(AX26:AY26)</f>
        <v>326700</v>
      </c>
      <c r="BA26" s="5" t="b">
        <f t="shared" ref="BA26:BA27" si="62">AW26=AZ26</f>
        <v>1</v>
      </c>
    </row>
    <row r="27" spans="1:53" x14ac:dyDescent="0.3">
      <c r="A27" s="35">
        <f t="shared" si="2"/>
        <v>2</v>
      </c>
      <c r="B27" s="35" t="s">
        <v>348</v>
      </c>
      <c r="C27" s="35" t="str">
        <f t="shared" ref="C27:C31" si="63">C26</f>
        <v>S1111111</v>
      </c>
      <c r="D27" s="35" t="s">
        <v>3</v>
      </c>
      <c r="E27" s="9" t="s">
        <v>354</v>
      </c>
      <c r="F27" s="9" t="s">
        <v>356</v>
      </c>
      <c r="G27" s="3">
        <f t="shared" si="51"/>
        <v>226670</v>
      </c>
      <c r="H27" s="10">
        <v>170000</v>
      </c>
      <c r="I27" s="10"/>
      <c r="J27" s="64">
        <f t="shared" si="52"/>
        <v>170000</v>
      </c>
      <c r="K27" s="10">
        <v>5667</v>
      </c>
      <c r="L27" s="10">
        <v>51003</v>
      </c>
      <c r="M27" s="3">
        <f t="shared" ref="M27:M31" si="64">K27+L27</f>
        <v>56670</v>
      </c>
      <c r="N27" s="84">
        <f t="shared" si="53"/>
        <v>1</v>
      </c>
      <c r="O27" s="84">
        <f t="shared" si="54"/>
        <v>0</v>
      </c>
      <c r="P27" s="84">
        <f t="shared" si="55"/>
        <v>0.25001102924956986</v>
      </c>
      <c r="Q27" s="84">
        <f t="shared" si="56"/>
        <v>0.1</v>
      </c>
      <c r="R27" s="10">
        <v>53467</v>
      </c>
      <c r="S27" s="10">
        <v>51003</v>
      </c>
      <c r="T27" s="10"/>
      <c r="U27" s="37">
        <f>IFERROR((R27+T27)/(H27+I27+K27),"")</f>
        <v>0.30436564636499741</v>
      </c>
      <c r="V27" s="10">
        <v>49306</v>
      </c>
      <c r="W27" s="10">
        <v>0</v>
      </c>
      <c r="X27" s="77"/>
      <c r="Y27" s="78"/>
      <c r="Z27" s="10">
        <v>50000</v>
      </c>
      <c r="AA27" s="10"/>
      <c r="AB27" s="10"/>
      <c r="AC27" s="10"/>
      <c r="AD27" s="64">
        <f>SUM(AA27:AC27)</f>
        <v>0</v>
      </c>
      <c r="AE27" s="10"/>
      <c r="AF27" s="10"/>
      <c r="AG27" s="10"/>
      <c r="AH27" s="36">
        <f>IFERROR(SUM(AE27:AG27)/SUM(R27,S27,T27,V27,W27,Z27,AI27),"")</f>
        <v>0</v>
      </c>
      <c r="AI27" s="42">
        <v>20894</v>
      </c>
      <c r="AJ27" s="43">
        <f t="shared" si="57"/>
        <v>0.2</v>
      </c>
      <c r="AK27" s="62" t="str">
        <f t="shared" si="58"/>
        <v>○</v>
      </c>
      <c r="AL27" s="42">
        <v>2000</v>
      </c>
      <c r="AM27" s="44">
        <f t="shared" si="59"/>
        <v>1.1516292675062044E-2</v>
      </c>
      <c r="AN27" s="44" t="str">
        <f>IFERROR(VLOOKUP(F27,'(참고) 간접비 기준(''22.12.21)-삭제 X'!$J$3:$K$233,2,0),"")</f>
        <v/>
      </c>
      <c r="AO27" s="46" t="str">
        <f t="shared" si="60"/>
        <v>○</v>
      </c>
      <c r="AP27" s="5" t="b">
        <f t="shared" si="61"/>
        <v>1</v>
      </c>
      <c r="AQ27" t="str">
        <f t="shared" si="6"/>
        <v/>
      </c>
      <c r="AS27" s="18">
        <f>SUM(R27,T27,V27,Z27,AI27)</f>
        <v>173667</v>
      </c>
      <c r="AT27" s="18">
        <f>SUM(S27,W27)</f>
        <v>51003</v>
      </c>
      <c r="AU27" s="18">
        <f t="shared" ref="AU27" si="65">AS27+AT27</f>
        <v>224670</v>
      </c>
      <c r="AV27" s="18">
        <f t="shared" ref="AV27" si="66">AL27</f>
        <v>2000</v>
      </c>
      <c r="AW27" s="18">
        <f t="shared" ref="AW27" si="67">SUM(AU27:AV27)</f>
        <v>226670</v>
      </c>
      <c r="AX27" s="18">
        <f>SUM(R27,T27,V27,Z27,AI27,AL27)</f>
        <v>175667</v>
      </c>
      <c r="AY27" s="18">
        <f>SUM(S27,W27)</f>
        <v>51003</v>
      </c>
      <c r="AZ27" s="18">
        <f t="shared" ref="AZ27" si="68">SUM(AX27:AY27)</f>
        <v>226670</v>
      </c>
      <c r="BA27" s="5" t="b">
        <f t="shared" si="62"/>
        <v>1</v>
      </c>
    </row>
    <row r="28" spans="1:53" x14ac:dyDescent="0.3">
      <c r="A28" s="35">
        <f t="shared" si="2"/>
        <v>2</v>
      </c>
      <c r="B28" s="35" t="s">
        <v>348</v>
      </c>
      <c r="C28" s="35" t="str">
        <f t="shared" si="63"/>
        <v>S1111111</v>
      </c>
      <c r="D28" s="35" t="s">
        <v>3</v>
      </c>
      <c r="E28" s="9" t="s">
        <v>355</v>
      </c>
      <c r="F28" s="9" t="s">
        <v>357</v>
      </c>
      <c r="G28" s="3">
        <f t="shared" ref="G28:G31" si="69">H28+I28+M28</f>
        <v>90000</v>
      </c>
      <c r="H28" s="10">
        <v>90000</v>
      </c>
      <c r="I28" s="10"/>
      <c r="J28" s="64">
        <f t="shared" si="52"/>
        <v>90000</v>
      </c>
      <c r="K28" s="10"/>
      <c r="L28" s="10"/>
      <c r="M28" s="3">
        <f t="shared" si="64"/>
        <v>0</v>
      </c>
      <c r="N28" s="84">
        <f t="shared" si="53"/>
        <v>1</v>
      </c>
      <c r="O28" s="84">
        <f t="shared" si="54"/>
        <v>0</v>
      </c>
      <c r="P28" s="84">
        <f t="shared" si="55"/>
        <v>0</v>
      </c>
      <c r="Q28" s="84" t="str">
        <f t="shared" si="56"/>
        <v/>
      </c>
      <c r="R28" s="10">
        <v>19600</v>
      </c>
      <c r="S28" s="10"/>
      <c r="T28" s="10">
        <v>18000</v>
      </c>
      <c r="U28" s="37">
        <f>IFERROR((R28+T28)/(H28+I28+K28),"")</f>
        <v>0.4177777777777778</v>
      </c>
      <c r="V28" s="10">
        <v>20500</v>
      </c>
      <c r="W28" s="10"/>
      <c r="X28" s="86"/>
      <c r="Y28" s="87"/>
      <c r="Z28" s="10">
        <v>14794</v>
      </c>
      <c r="AA28" s="10"/>
      <c r="AB28" s="10"/>
      <c r="AC28" s="10"/>
      <c r="AD28" s="64">
        <f>SUM(AA28:AC28)</f>
        <v>0</v>
      </c>
      <c r="AE28" s="10"/>
      <c r="AF28" s="10"/>
      <c r="AG28" s="10"/>
      <c r="AH28" s="36">
        <f>IFERROR(SUM(AE28:AG28)/SUM(R28,S28,T28,V28,W28,Z28,AI28),"")</f>
        <v>0</v>
      </c>
      <c r="AI28" s="42">
        <v>7000</v>
      </c>
      <c r="AJ28" s="43">
        <f t="shared" si="57"/>
        <v>0.18617021276595744</v>
      </c>
      <c r="AK28" s="62" t="str">
        <f t="shared" si="58"/>
        <v>○</v>
      </c>
      <c r="AL28" s="42">
        <v>10106</v>
      </c>
      <c r="AM28" s="44">
        <f t="shared" si="59"/>
        <v>0.12649260269857562</v>
      </c>
      <c r="AN28" s="44" t="str">
        <f>IFERROR(VLOOKUP(F28,'(참고) 간접비 기준(''22.12.21)-삭제 X'!$J$3:$K$233,2,0),"")</f>
        <v/>
      </c>
      <c r="AO28" s="46" t="str">
        <f t="shared" si="60"/>
        <v>○</v>
      </c>
      <c r="AP28" s="5" t="b">
        <f t="shared" si="61"/>
        <v>1</v>
      </c>
      <c r="AQ28" t="str">
        <f t="shared" si="6"/>
        <v/>
      </c>
      <c r="AS28" s="18">
        <f>SUM(R28,T28,V28,Z28,AI28)</f>
        <v>79894</v>
      </c>
      <c r="AT28" s="18">
        <f>SUM(S28,W28)</f>
        <v>0</v>
      </c>
      <c r="AU28" s="18">
        <f>AS28+AT28</f>
        <v>79894</v>
      </c>
      <c r="AV28" s="18">
        <f>AL28</f>
        <v>10106</v>
      </c>
      <c r="AW28" s="18">
        <f>SUM(AU28:AV28)</f>
        <v>90000</v>
      </c>
      <c r="AX28" s="18">
        <f>SUM(R28,T28,V28,Z28,AI28,AL28)</f>
        <v>90000</v>
      </c>
      <c r="AY28" s="18">
        <f>SUM(S28,W28)</f>
        <v>0</v>
      </c>
      <c r="AZ28" s="18">
        <f>SUM(AX28:AY28)</f>
        <v>90000</v>
      </c>
      <c r="BA28" s="5" t="b">
        <f t="shared" ref="BA28:BA31" si="70">AW28=AZ28</f>
        <v>1</v>
      </c>
    </row>
    <row r="29" spans="1:53" x14ac:dyDescent="0.3">
      <c r="A29" s="35">
        <f t="shared" si="2"/>
        <v>2</v>
      </c>
      <c r="B29" s="35" t="s">
        <v>348</v>
      </c>
      <c r="C29" s="35" t="str">
        <f t="shared" si="63"/>
        <v>S1111111</v>
      </c>
      <c r="D29" s="35" t="s">
        <v>3</v>
      </c>
      <c r="E29" s="9" t="s">
        <v>355</v>
      </c>
      <c r="F29" s="9" t="s">
        <v>358</v>
      </c>
      <c r="G29" s="3">
        <f t="shared" si="69"/>
        <v>65000</v>
      </c>
      <c r="H29" s="10">
        <v>65000</v>
      </c>
      <c r="I29" s="10"/>
      <c r="J29" s="64">
        <f t="shared" si="52"/>
        <v>65000</v>
      </c>
      <c r="K29" s="10"/>
      <c r="L29" s="10"/>
      <c r="M29" s="3">
        <f t="shared" si="64"/>
        <v>0</v>
      </c>
      <c r="N29" s="84">
        <f t="shared" si="53"/>
        <v>1</v>
      </c>
      <c r="O29" s="84">
        <f t="shared" si="54"/>
        <v>0</v>
      </c>
      <c r="P29" s="84">
        <f t="shared" si="55"/>
        <v>0</v>
      </c>
      <c r="Q29" s="84" t="str">
        <f t="shared" si="56"/>
        <v/>
      </c>
      <c r="R29" s="10">
        <v>30097</v>
      </c>
      <c r="S29" s="10">
        <v>0</v>
      </c>
      <c r="T29" s="10">
        <v>0</v>
      </c>
      <c r="U29" s="37"/>
      <c r="V29" s="10">
        <v>11858</v>
      </c>
      <c r="W29" s="10">
        <v>0</v>
      </c>
      <c r="X29" s="86"/>
      <c r="Y29" s="87"/>
      <c r="Z29" s="10">
        <v>10000</v>
      </c>
      <c r="AA29" s="10"/>
      <c r="AB29" s="10"/>
      <c r="AC29" s="10"/>
      <c r="AD29" s="64"/>
      <c r="AE29" s="10"/>
      <c r="AF29" s="10"/>
      <c r="AG29" s="10"/>
      <c r="AH29" s="36">
        <f>IFERROR(SUM(AE29:AG29)/SUM(R29,S29,T29,V29,W29,Z29,AI29),"")</f>
        <v>0</v>
      </c>
      <c r="AI29" s="42">
        <v>0</v>
      </c>
      <c r="AJ29" s="43">
        <f t="shared" si="57"/>
        <v>0</v>
      </c>
      <c r="AK29" s="62" t="str">
        <f t="shared" si="58"/>
        <v>○</v>
      </c>
      <c r="AL29" s="42">
        <v>13045</v>
      </c>
      <c r="AM29" s="44">
        <f t="shared" si="59"/>
        <v>0.25108266769319604</v>
      </c>
      <c r="AN29" s="44" t="str">
        <f>IFERROR(VLOOKUP(F29,'(참고) 간접비 기준(''22.12.21)-삭제 X'!$J$3:$K$233,2,0),"")</f>
        <v/>
      </c>
      <c r="AO29" s="46" t="str">
        <f t="shared" si="60"/>
        <v>○</v>
      </c>
      <c r="AP29" s="5" t="b">
        <f t="shared" si="61"/>
        <v>1</v>
      </c>
      <c r="AQ29" t="str">
        <f t="shared" si="6"/>
        <v/>
      </c>
      <c r="AS29" s="18"/>
      <c r="AT29" s="18"/>
      <c r="AU29" s="18"/>
      <c r="AV29" s="18"/>
      <c r="AW29" s="18"/>
      <c r="AX29" s="18"/>
      <c r="AY29" s="18"/>
      <c r="AZ29" s="18"/>
      <c r="BA29" s="5"/>
    </row>
    <row r="30" spans="1:53" x14ac:dyDescent="0.3">
      <c r="A30" s="35">
        <f t="shared" si="2"/>
        <v>2</v>
      </c>
      <c r="B30" s="35" t="s">
        <v>348</v>
      </c>
      <c r="C30" s="35" t="str">
        <f t="shared" si="63"/>
        <v>S1111111</v>
      </c>
      <c r="D30" s="35" t="s">
        <v>3</v>
      </c>
      <c r="E30" s="9"/>
      <c r="F30" s="9"/>
      <c r="G30" s="3">
        <f t="shared" si="69"/>
        <v>0</v>
      </c>
      <c r="H30" s="10"/>
      <c r="I30" s="10"/>
      <c r="J30" s="64">
        <f t="shared" si="52"/>
        <v>0</v>
      </c>
      <c r="K30" s="10"/>
      <c r="L30" s="10"/>
      <c r="M30" s="3">
        <f t="shared" si="64"/>
        <v>0</v>
      </c>
      <c r="N30" s="84" t="str">
        <f t="shared" si="53"/>
        <v/>
      </c>
      <c r="O30" s="84" t="str">
        <f t="shared" si="54"/>
        <v/>
      </c>
      <c r="P30" s="84" t="str">
        <f t="shared" si="55"/>
        <v/>
      </c>
      <c r="Q30" s="84" t="str">
        <f t="shared" si="56"/>
        <v/>
      </c>
      <c r="R30" s="10"/>
      <c r="S30" s="10"/>
      <c r="T30" s="93">
        <v>0</v>
      </c>
      <c r="U30" s="37"/>
      <c r="V30" s="10"/>
      <c r="W30" s="10"/>
      <c r="X30" s="86"/>
      <c r="Y30" s="87"/>
      <c r="Z30" s="10"/>
      <c r="AA30" s="10"/>
      <c r="AB30" s="10"/>
      <c r="AC30" s="10"/>
      <c r="AD30" s="64"/>
      <c r="AE30" s="10"/>
      <c r="AF30" s="10"/>
      <c r="AG30" s="10"/>
      <c r="AH30" s="36" t="str">
        <f>IFERROR(SUM(AE30:AG30)/SUM(R30,S30,T30,V30,W30,Z30,AI30),"")</f>
        <v/>
      </c>
      <c r="AI30" s="42"/>
      <c r="AJ30" s="43">
        <f t="shared" si="57"/>
        <v>0</v>
      </c>
      <c r="AK30" s="62" t="str">
        <f t="shared" si="58"/>
        <v>○</v>
      </c>
      <c r="AL30" s="42"/>
      <c r="AM30" s="44" t="str">
        <f t="shared" si="59"/>
        <v/>
      </c>
      <c r="AN30" s="44" t="str">
        <f>IFERROR(VLOOKUP(F30,'(참고) 간접비 기준(''22.12.21)-삭제 X'!$J$3:$K$233,2,0),"")</f>
        <v/>
      </c>
      <c r="AO30" s="46" t="str">
        <f t="shared" si="60"/>
        <v>○</v>
      </c>
      <c r="AP30" s="5" t="str">
        <f t="shared" si="61"/>
        <v/>
      </c>
      <c r="AQ30" t="str">
        <f t="shared" si="6"/>
        <v/>
      </c>
      <c r="AS30" s="18"/>
      <c r="AT30" s="18"/>
      <c r="AU30" s="18"/>
      <c r="AV30" s="18"/>
      <c r="AW30" s="18"/>
      <c r="AX30" s="18"/>
      <c r="AY30" s="18"/>
      <c r="AZ30" s="18"/>
      <c r="BA30" s="5"/>
    </row>
    <row r="31" spans="1:53" x14ac:dyDescent="0.3">
      <c r="A31" s="35">
        <f t="shared" si="2"/>
        <v>2</v>
      </c>
      <c r="B31" s="35" t="s">
        <v>348</v>
      </c>
      <c r="C31" s="35" t="str">
        <f t="shared" si="63"/>
        <v>S1111111</v>
      </c>
      <c r="D31" s="35" t="s">
        <v>3</v>
      </c>
      <c r="E31" s="9"/>
      <c r="F31" s="9"/>
      <c r="G31" s="3">
        <f t="shared" si="69"/>
        <v>0</v>
      </c>
      <c r="H31" s="10"/>
      <c r="I31" s="10"/>
      <c r="J31" s="64">
        <f t="shared" si="52"/>
        <v>0</v>
      </c>
      <c r="K31" s="10"/>
      <c r="L31" s="10"/>
      <c r="M31" s="3">
        <f t="shared" si="64"/>
        <v>0</v>
      </c>
      <c r="N31" s="84" t="str">
        <f t="shared" si="53"/>
        <v/>
      </c>
      <c r="O31" s="84" t="str">
        <f t="shared" si="54"/>
        <v/>
      </c>
      <c r="P31" s="84" t="str">
        <f t="shared" si="55"/>
        <v/>
      </c>
      <c r="Q31" s="84" t="str">
        <f t="shared" si="56"/>
        <v/>
      </c>
      <c r="R31" s="10"/>
      <c r="S31" s="10"/>
      <c r="T31" s="10">
        <v>0</v>
      </c>
      <c r="U31" s="37" t="str">
        <f>IFERROR((R31+T31)/(H31+I31+K31),"")</f>
        <v/>
      </c>
      <c r="V31" s="10"/>
      <c r="W31" s="10"/>
      <c r="X31" s="79"/>
      <c r="Y31" s="80"/>
      <c r="Z31" s="10"/>
      <c r="AA31" s="10"/>
      <c r="AB31" s="10"/>
      <c r="AC31" s="10"/>
      <c r="AD31" s="64">
        <f>SUM(AA31:AC31)</f>
        <v>0</v>
      </c>
      <c r="AE31" s="10"/>
      <c r="AF31" s="10"/>
      <c r="AG31" s="10"/>
      <c r="AH31" s="36" t="str">
        <f t="shared" ref="AH31" si="71">IFERROR(SUM(AE31:AG31)/SUM(R31,S31,T31,V31,W31,Z31,AI31),"")</f>
        <v/>
      </c>
      <c r="AI31" s="42"/>
      <c r="AJ31" s="43">
        <f t="shared" si="57"/>
        <v>0</v>
      </c>
      <c r="AK31" s="62" t="str">
        <f t="shared" si="58"/>
        <v>○</v>
      </c>
      <c r="AL31" s="42"/>
      <c r="AM31" s="44" t="str">
        <f t="shared" si="59"/>
        <v/>
      </c>
      <c r="AN31" s="44" t="str">
        <f>IFERROR(VLOOKUP(F31,'(참고) 간접비 기준(''22.12.21)-삭제 X'!$J$3:$K$233,2,0),"")</f>
        <v/>
      </c>
      <c r="AO31" s="46" t="str">
        <f t="shared" si="60"/>
        <v>○</v>
      </c>
      <c r="AP31" s="5" t="str">
        <f t="shared" si="61"/>
        <v/>
      </c>
      <c r="AQ31" t="str">
        <f t="shared" si="6"/>
        <v/>
      </c>
      <c r="AS31" s="18">
        <f>SUM(R31,T31,V31,Z31,AI31)</f>
        <v>0</v>
      </c>
      <c r="AT31" s="18">
        <f>SUM(S31,W31)</f>
        <v>0</v>
      </c>
      <c r="AU31" s="18">
        <f t="shared" ref="AU31" si="72">AS31+AT31</f>
        <v>0</v>
      </c>
      <c r="AV31" s="18">
        <f t="shared" ref="AV31" si="73">AL31</f>
        <v>0</v>
      </c>
      <c r="AW31" s="18">
        <f t="shared" ref="AW31" si="74">SUM(AU31:AV31)</f>
        <v>0</v>
      </c>
      <c r="AX31" s="18">
        <f>SUM(R31,T31,V31,Z31,AI31,AL31)</f>
        <v>0</v>
      </c>
      <c r="AY31" s="18">
        <f>SUM(S31,W31)</f>
        <v>0</v>
      </c>
      <c r="AZ31" s="18">
        <f t="shared" ref="AZ31" si="75">SUM(AX31:AY31)</f>
        <v>0</v>
      </c>
      <c r="BA31" s="5" t="b">
        <f t="shared" si="70"/>
        <v>1</v>
      </c>
    </row>
    <row r="32" spans="1:53" x14ac:dyDescent="0.3">
      <c r="A32" s="34">
        <f t="shared" si="2"/>
        <v>3</v>
      </c>
      <c r="B32" s="34"/>
      <c r="C32" s="8" t="s">
        <v>360</v>
      </c>
      <c r="D32" s="34" t="s">
        <v>1</v>
      </c>
      <c r="E32" s="8"/>
      <c r="F32" s="8"/>
      <c r="G32" s="2">
        <f t="shared" ref="G32:M32" si="76">SUM(G33:G38)</f>
        <v>385070</v>
      </c>
      <c r="H32" s="2">
        <f t="shared" si="76"/>
        <v>212500</v>
      </c>
      <c r="I32" s="2">
        <f t="shared" si="76"/>
        <v>92500</v>
      </c>
      <c r="J32" s="2">
        <f t="shared" si="76"/>
        <v>305000</v>
      </c>
      <c r="K32" s="2">
        <f t="shared" si="76"/>
        <v>8007</v>
      </c>
      <c r="L32" s="2">
        <f t="shared" si="76"/>
        <v>72063</v>
      </c>
      <c r="M32" s="2">
        <f t="shared" si="76"/>
        <v>80070</v>
      </c>
      <c r="N32" s="85">
        <f>IFERROR(H32/J32,"")</f>
        <v>0.69672131147540983</v>
      </c>
      <c r="O32" s="85">
        <f>IFERROR(I32/J32,"")</f>
        <v>0.30327868852459017</v>
      </c>
      <c r="P32" s="146"/>
      <c r="Q32" s="147"/>
      <c r="R32" s="2">
        <f>SUM(R33:R38)</f>
        <v>45888</v>
      </c>
      <c r="S32" s="2">
        <f>SUM(S33:S38)</f>
        <v>72063</v>
      </c>
      <c r="T32" s="2">
        <f>SUM(T33:T38)</f>
        <v>10000</v>
      </c>
      <c r="U32" s="4">
        <f>IFERROR((R32+S32+T32)/G32,"")</f>
        <v>0.33227984522294646</v>
      </c>
      <c r="V32" s="2">
        <f>SUM(V33:V38)</f>
        <v>117128</v>
      </c>
      <c r="W32" s="2">
        <f>SUM(W33:W38)</f>
        <v>0</v>
      </c>
      <c r="X32" s="2">
        <f>X33</f>
        <v>0</v>
      </c>
      <c r="Y32" s="2"/>
      <c r="Z32" s="2">
        <f t="shared" ref="Z32:AE32" si="77">SUM(Z33:Z38)</f>
        <v>105823</v>
      </c>
      <c r="AA32" s="2">
        <f t="shared" si="77"/>
        <v>0</v>
      </c>
      <c r="AB32" s="2">
        <f t="shared" si="77"/>
        <v>0</v>
      </c>
      <c r="AC32" s="2">
        <f t="shared" si="77"/>
        <v>0</v>
      </c>
      <c r="AD32" s="63">
        <f t="shared" si="77"/>
        <v>0</v>
      </c>
      <c r="AE32" s="2">
        <f t="shared" si="77"/>
        <v>0</v>
      </c>
      <c r="AF32" s="2"/>
      <c r="AG32" s="2">
        <f>SUM(AG33:AG38)</f>
        <v>0</v>
      </c>
      <c r="AH32" s="4"/>
      <c r="AI32" s="40">
        <f>SUM(AI33:AI38)</f>
        <v>22660</v>
      </c>
      <c r="AJ32" s="45"/>
      <c r="AK32" s="45"/>
      <c r="AL32" s="41">
        <f>SUM(AL33:AL38)</f>
        <v>11508</v>
      </c>
      <c r="AM32" s="148"/>
      <c r="AN32" s="149"/>
      <c r="AO32" s="47"/>
      <c r="AP32" s="6" t="b">
        <f>IF(OR(G32=0,SUM(R32,S32,T32,V32,W32,X32,Z32,AI32,AL32)=0)=TRUE,"",AND(SUM(R32:T32,V32:X32,Z32,AI32,AL32)=G32,SUM(H32,I32,K32)=SUM(R32,T32,V32,X32,Z32,AI32,AL32)))</f>
        <v>1</v>
      </c>
      <c r="AS32" s="7">
        <f>SUM(AS33:AS38)</f>
        <v>301499</v>
      </c>
      <c r="AT32" s="7">
        <f>SUM(AT33:AT38)</f>
        <v>72063</v>
      </c>
      <c r="AU32" s="7">
        <f>SUM(AU33:AU38)</f>
        <v>373562</v>
      </c>
      <c r="AV32" s="7">
        <f>SUM(AV33:AV38)</f>
        <v>11508</v>
      </c>
      <c r="AW32" s="7">
        <f>SUM(AU32:AV32)</f>
        <v>385070</v>
      </c>
      <c r="AX32" s="7">
        <f>SUM(AX33:AX38)</f>
        <v>313007</v>
      </c>
      <c r="AY32" s="7">
        <f>SUM(AY33:AY38)</f>
        <v>72063</v>
      </c>
      <c r="AZ32" s="7">
        <f>SUM(AX32:AY32)</f>
        <v>385070</v>
      </c>
      <c r="BA32" s="6" t="b">
        <f>AW32=AZ32</f>
        <v>1</v>
      </c>
    </row>
    <row r="33" spans="1:53" x14ac:dyDescent="0.3">
      <c r="A33" s="35">
        <f t="shared" si="2"/>
        <v>3</v>
      </c>
      <c r="B33" s="35" t="s">
        <v>349</v>
      </c>
      <c r="C33" s="35" t="str">
        <f>C32</f>
        <v>S1111111</v>
      </c>
      <c r="D33" s="35" t="s">
        <v>2</v>
      </c>
      <c r="E33" s="9" t="s">
        <v>354</v>
      </c>
      <c r="F33" s="9" t="s">
        <v>359</v>
      </c>
      <c r="G33" s="3">
        <f t="shared" ref="G33:G35" si="78">H33+I33+M33</f>
        <v>193400</v>
      </c>
      <c r="H33" s="10">
        <v>52500</v>
      </c>
      <c r="I33" s="10">
        <v>92500</v>
      </c>
      <c r="J33" s="64">
        <f>H33+I33</f>
        <v>145000</v>
      </c>
      <c r="K33" s="10">
        <v>4840</v>
      </c>
      <c r="L33" s="10">
        <v>43560</v>
      </c>
      <c r="M33" s="3">
        <f>K33+L33</f>
        <v>48400</v>
      </c>
      <c r="N33" s="84">
        <f t="shared" ref="N33:N38" si="79">IFERROR(H33/J33,"")</f>
        <v>0.36206896551724138</v>
      </c>
      <c r="O33" s="84">
        <f t="shared" ref="O33:O38" si="80">IFERROR(I33/J33,"")</f>
        <v>0.63793103448275867</v>
      </c>
      <c r="P33" s="84">
        <f t="shared" ref="P33:P38" si="81">IFERROR(M33/G33,"")</f>
        <v>0.25025853154084798</v>
      </c>
      <c r="Q33" s="84">
        <f t="shared" ref="Q33:Q38" si="82">IFERROR(K33/M33,"")</f>
        <v>0.1</v>
      </c>
      <c r="R33" s="10"/>
      <c r="S33" s="10">
        <v>43560</v>
      </c>
      <c r="T33" s="10">
        <v>0</v>
      </c>
      <c r="U33" s="37">
        <f t="shared" ref="U33:U38" si="83">IFERROR((R33+T33)/(H33+I33+K33),"")</f>
        <v>0</v>
      </c>
      <c r="V33" s="10">
        <v>70064</v>
      </c>
      <c r="W33" s="10">
        <v>0</v>
      </c>
      <c r="X33" s="10">
        <v>0</v>
      </c>
      <c r="Y33" s="88">
        <f>IFERROR(X33/(R33+S33+T33+V33+W33+Z33+AI33),"")</f>
        <v>0</v>
      </c>
      <c r="Z33" s="10">
        <v>70064</v>
      </c>
      <c r="AA33" s="10"/>
      <c r="AB33" s="10"/>
      <c r="AC33" s="10"/>
      <c r="AD33" s="64">
        <f t="shared" ref="AD33:AD38" si="84">SUM(AA33:AC33)</f>
        <v>0</v>
      </c>
      <c r="AE33" s="10"/>
      <c r="AF33" s="10"/>
      <c r="AG33" s="10"/>
      <c r="AH33" s="36">
        <f>IFERROR(SUM(AE33:AG33)/SUM(R33,S33,T33,V33,W33,Z33,AI33),"")</f>
        <v>0</v>
      </c>
      <c r="AI33" s="42">
        <v>8712</v>
      </c>
      <c r="AJ33" s="43">
        <f t="shared" ref="AJ33:AJ38" si="85">IFERROR(IF(AI33="",0,AI33/(R33+S33+T33)),"")</f>
        <v>0.2</v>
      </c>
      <c r="AK33" s="62" t="str">
        <f t="shared" ref="AK33:AK38" si="86">IF(AJ33&lt;=0.2,"○","X")</f>
        <v>○</v>
      </c>
      <c r="AL33" s="42">
        <v>1000</v>
      </c>
      <c r="AM33" s="44">
        <f t="shared" ref="AM33:AM38" si="87">IFERROR(AL33/SUM(R33,T33,V33,Z33,AI33),"")</f>
        <v>6.7186240257995165E-3</v>
      </c>
      <c r="AN33" s="44" t="str">
        <f>IFERROR(VLOOKUP(F33,'(참고) 간접비 기준(''22.12.21)-삭제 X'!$J$3:$K$233,2,0),"")</f>
        <v/>
      </c>
      <c r="AO33" s="46" t="str">
        <f t="shared" ref="AO33:AO38" si="88">IF(AM33&lt;=AN33,"○","X")</f>
        <v>○</v>
      </c>
      <c r="AP33" s="5" t="b">
        <f t="shared" ref="AP33:AP38" si="89">IF(OR(G33=0,SUM(R33,S33,T33,V33,W33,X33,Z33,AI33,AL33)=0)=TRUE,"",AND(SUM(R33:T33,V33:X33,Z33,AI33,AL33)=G33,SUM(H33,I33,K33)=SUM(R33,T33,V33,X33,Z33,AI33,AL33)))</f>
        <v>1</v>
      </c>
      <c r="AQ33" t="str">
        <f t="shared" si="6"/>
        <v/>
      </c>
      <c r="AS33" s="18">
        <f t="shared" ref="AS33:AS38" si="90">SUM(R33,T33,V33,Z33,AI33)</f>
        <v>148840</v>
      </c>
      <c r="AT33" s="18">
        <f t="shared" ref="AT33:AT38" si="91">SUM(S33,W33)</f>
        <v>43560</v>
      </c>
      <c r="AU33" s="18">
        <f>AS33+AT33</f>
        <v>192400</v>
      </c>
      <c r="AV33" s="18">
        <f>AL33</f>
        <v>1000</v>
      </c>
      <c r="AW33" s="18">
        <f>SUM(AU33:AV33)</f>
        <v>193400</v>
      </c>
      <c r="AX33" s="18">
        <f t="shared" ref="AX33:AX38" si="92">SUM(R33,T33,V33,Z33,AI33,AL33)</f>
        <v>149840</v>
      </c>
      <c r="AY33" s="18">
        <f t="shared" ref="AY33:AY38" si="93">SUM(S33,W33)</f>
        <v>43560</v>
      </c>
      <c r="AZ33" s="18">
        <f>SUM(AX33:AY33)</f>
        <v>193400</v>
      </c>
      <c r="BA33" s="5" t="b">
        <f t="shared" ref="BA33:BA35" si="94">AW33=AZ33</f>
        <v>1</v>
      </c>
    </row>
    <row r="34" spans="1:53" x14ac:dyDescent="0.3">
      <c r="A34" s="35">
        <f t="shared" si="2"/>
        <v>3</v>
      </c>
      <c r="B34" s="35" t="s">
        <v>349</v>
      </c>
      <c r="C34" s="35" t="str">
        <f>C33</f>
        <v>S1111111</v>
      </c>
      <c r="D34" s="35" t="s">
        <v>3</v>
      </c>
      <c r="E34" s="9" t="s">
        <v>354</v>
      </c>
      <c r="F34" s="9" t="s">
        <v>356</v>
      </c>
      <c r="G34" s="3">
        <f t="shared" si="78"/>
        <v>126670</v>
      </c>
      <c r="H34" s="10">
        <v>95000</v>
      </c>
      <c r="I34" s="10">
        <v>0</v>
      </c>
      <c r="J34" s="64">
        <f t="shared" ref="J34:J38" si="95">H34+I34</f>
        <v>95000</v>
      </c>
      <c r="K34" s="10">
        <v>3167</v>
      </c>
      <c r="L34" s="10">
        <v>28503</v>
      </c>
      <c r="M34" s="3">
        <f>K34+L34</f>
        <v>31670</v>
      </c>
      <c r="N34" s="84">
        <f t="shared" si="79"/>
        <v>1</v>
      </c>
      <c r="O34" s="84">
        <f t="shared" si="80"/>
        <v>0</v>
      </c>
      <c r="P34" s="84">
        <f t="shared" si="81"/>
        <v>0.25001973632272834</v>
      </c>
      <c r="Q34" s="84">
        <f t="shared" si="82"/>
        <v>0.1</v>
      </c>
      <c r="R34" s="10">
        <v>23238</v>
      </c>
      <c r="S34" s="10">
        <v>28503</v>
      </c>
      <c r="T34" s="10"/>
      <c r="U34" s="37">
        <f t="shared" si="83"/>
        <v>0.23671906037670501</v>
      </c>
      <c r="V34" s="10">
        <v>38581</v>
      </c>
      <c r="W34" s="10">
        <v>0</v>
      </c>
      <c r="X34" s="77"/>
      <c r="Y34" s="78"/>
      <c r="Z34" s="10">
        <v>25000</v>
      </c>
      <c r="AA34" s="10"/>
      <c r="AB34" s="10"/>
      <c r="AC34" s="10"/>
      <c r="AD34" s="64">
        <f t="shared" si="84"/>
        <v>0</v>
      </c>
      <c r="AE34" s="10"/>
      <c r="AF34" s="10"/>
      <c r="AG34" s="10"/>
      <c r="AH34" s="36">
        <f>IFERROR(SUM(AE34:AG34)/SUM(R34,S34,T34,V34,W34,Z34,AI34),"")</f>
        <v>0</v>
      </c>
      <c r="AI34" s="42">
        <v>10348</v>
      </c>
      <c r="AJ34" s="43">
        <f t="shared" si="85"/>
        <v>0.19999613459345586</v>
      </c>
      <c r="AK34" s="62" t="str">
        <f t="shared" si="86"/>
        <v>○</v>
      </c>
      <c r="AL34" s="42">
        <v>1000</v>
      </c>
      <c r="AM34" s="44">
        <f t="shared" si="87"/>
        <v>1.0291559891732791E-2</v>
      </c>
      <c r="AN34" s="44" t="str">
        <f>IFERROR(VLOOKUP(F34,'(참고) 간접비 기준(''22.12.21)-삭제 X'!$J$3:$K$233,2,0),"")</f>
        <v/>
      </c>
      <c r="AO34" s="46" t="str">
        <f t="shared" si="88"/>
        <v>○</v>
      </c>
      <c r="AP34" s="5" t="b">
        <f t="shared" si="89"/>
        <v>1</v>
      </c>
      <c r="AQ34" t="str">
        <f t="shared" si="6"/>
        <v/>
      </c>
      <c r="AS34" s="18">
        <f t="shared" si="90"/>
        <v>97167</v>
      </c>
      <c r="AT34" s="18">
        <f t="shared" si="91"/>
        <v>28503</v>
      </c>
      <c r="AU34" s="18">
        <f t="shared" ref="AU34:AU35" si="96">AS34+AT34</f>
        <v>125670</v>
      </c>
      <c r="AV34" s="18">
        <f t="shared" ref="AV34:AV35" si="97">AL34</f>
        <v>1000</v>
      </c>
      <c r="AW34" s="18">
        <f t="shared" ref="AW34:AW35" si="98">SUM(AU34:AV34)</f>
        <v>126670</v>
      </c>
      <c r="AX34" s="18">
        <f t="shared" si="92"/>
        <v>98167</v>
      </c>
      <c r="AY34" s="18">
        <f t="shared" si="93"/>
        <v>28503</v>
      </c>
      <c r="AZ34" s="18">
        <f t="shared" ref="AZ34:AZ35" si="99">SUM(AX34:AY34)</f>
        <v>126670</v>
      </c>
      <c r="BA34" s="5" t="b">
        <f t="shared" si="94"/>
        <v>1</v>
      </c>
    </row>
    <row r="35" spans="1:53" x14ac:dyDescent="0.3">
      <c r="A35" s="35">
        <f t="shared" si="2"/>
        <v>3</v>
      </c>
      <c r="B35" s="35" t="s">
        <v>349</v>
      </c>
      <c r="C35" s="35" t="str">
        <f>C34</f>
        <v>S1111111</v>
      </c>
      <c r="D35" s="35" t="s">
        <v>3</v>
      </c>
      <c r="E35" s="9" t="s">
        <v>355</v>
      </c>
      <c r="F35" s="9" t="s">
        <v>357</v>
      </c>
      <c r="G35" s="3">
        <f t="shared" si="78"/>
        <v>40000</v>
      </c>
      <c r="H35" s="10">
        <v>40000</v>
      </c>
      <c r="I35" s="10">
        <v>0</v>
      </c>
      <c r="J35" s="64">
        <f t="shared" si="95"/>
        <v>40000</v>
      </c>
      <c r="K35" s="10"/>
      <c r="L35" s="10"/>
      <c r="M35" s="3">
        <f t="shared" ref="M35:M36" si="100">K35+L35</f>
        <v>0</v>
      </c>
      <c r="N35" s="84">
        <f t="shared" si="79"/>
        <v>1</v>
      </c>
      <c r="O35" s="84">
        <f t="shared" si="80"/>
        <v>0</v>
      </c>
      <c r="P35" s="84">
        <f t="shared" si="81"/>
        <v>0</v>
      </c>
      <c r="Q35" s="84" t="str">
        <f t="shared" si="82"/>
        <v/>
      </c>
      <c r="R35" s="10">
        <v>8150</v>
      </c>
      <c r="S35" s="10">
        <v>0</v>
      </c>
      <c r="T35" s="10">
        <v>10000</v>
      </c>
      <c r="U35" s="37">
        <f t="shared" si="83"/>
        <v>0.45374999999999999</v>
      </c>
      <c r="V35" s="10">
        <v>5000</v>
      </c>
      <c r="W35" s="10">
        <v>0</v>
      </c>
      <c r="X35" s="86"/>
      <c r="Y35" s="87"/>
      <c r="Z35" s="10">
        <v>8759</v>
      </c>
      <c r="AA35" s="10"/>
      <c r="AB35" s="10"/>
      <c r="AC35" s="10"/>
      <c r="AD35" s="64">
        <f t="shared" si="84"/>
        <v>0</v>
      </c>
      <c r="AE35" s="10"/>
      <c r="AF35" s="10"/>
      <c r="AG35" s="10"/>
      <c r="AH35" s="36">
        <f>IFERROR(SUM(AE35:AG35)/SUM(R35,S35,T35,V35,W35,Z35,AI35),"")</f>
        <v>0</v>
      </c>
      <c r="AI35" s="42">
        <v>3600</v>
      </c>
      <c r="AJ35" s="43">
        <f t="shared" si="85"/>
        <v>0.19834710743801653</v>
      </c>
      <c r="AK35" s="62" t="str">
        <f t="shared" si="86"/>
        <v>○</v>
      </c>
      <c r="AL35" s="42">
        <v>4491</v>
      </c>
      <c r="AM35" s="44">
        <f t="shared" si="87"/>
        <v>0.12647497817454731</v>
      </c>
      <c r="AN35" s="44" t="str">
        <f>IFERROR(VLOOKUP(F35,'(참고) 간접비 기준(''22.12.21)-삭제 X'!$J$3:$K$233,2,0),"")</f>
        <v/>
      </c>
      <c r="AO35" s="46" t="str">
        <f t="shared" si="88"/>
        <v>○</v>
      </c>
      <c r="AP35" s="5" t="b">
        <f t="shared" si="89"/>
        <v>1</v>
      </c>
      <c r="AQ35" t="str">
        <f t="shared" si="6"/>
        <v/>
      </c>
      <c r="AS35" s="18">
        <f t="shared" si="90"/>
        <v>35509</v>
      </c>
      <c r="AT35" s="18">
        <f t="shared" si="91"/>
        <v>0</v>
      </c>
      <c r="AU35" s="18">
        <f t="shared" si="96"/>
        <v>35509</v>
      </c>
      <c r="AV35" s="18">
        <f t="shared" si="97"/>
        <v>4491</v>
      </c>
      <c r="AW35" s="18">
        <f t="shared" si="98"/>
        <v>40000</v>
      </c>
      <c r="AX35" s="18">
        <f t="shared" si="92"/>
        <v>40000</v>
      </c>
      <c r="AY35" s="18">
        <f t="shared" si="93"/>
        <v>0</v>
      </c>
      <c r="AZ35" s="18">
        <f t="shared" si="99"/>
        <v>40000</v>
      </c>
      <c r="BA35" s="5" t="b">
        <f t="shared" si="94"/>
        <v>1</v>
      </c>
    </row>
    <row r="36" spans="1:53" x14ac:dyDescent="0.3">
      <c r="A36" s="35">
        <f>IF(D36="총괄",A32+1,A32)</f>
        <v>3</v>
      </c>
      <c r="B36" s="35" t="s">
        <v>349</v>
      </c>
      <c r="C36" s="35" t="str">
        <f>C32</f>
        <v>S1111111</v>
      </c>
      <c r="D36" s="35" t="s">
        <v>3</v>
      </c>
      <c r="E36" s="9" t="s">
        <v>355</v>
      </c>
      <c r="F36" s="9" t="s">
        <v>358</v>
      </c>
      <c r="G36" s="3">
        <f t="shared" ref="G36" si="101">H36+I36+M36</f>
        <v>25000</v>
      </c>
      <c r="H36" s="10">
        <v>25000</v>
      </c>
      <c r="I36" s="10">
        <v>0</v>
      </c>
      <c r="J36" s="64">
        <f t="shared" si="95"/>
        <v>25000</v>
      </c>
      <c r="K36" s="10"/>
      <c r="L36" s="10"/>
      <c r="M36" s="3">
        <f t="shared" si="100"/>
        <v>0</v>
      </c>
      <c r="N36" s="84">
        <f t="shared" si="79"/>
        <v>1</v>
      </c>
      <c r="O36" s="84">
        <f t="shared" si="80"/>
        <v>0</v>
      </c>
      <c r="P36" s="84">
        <f t="shared" si="81"/>
        <v>0</v>
      </c>
      <c r="Q36" s="84" t="str">
        <f t="shared" si="82"/>
        <v/>
      </c>
      <c r="R36" s="10">
        <v>14500</v>
      </c>
      <c r="S36" s="10">
        <v>0</v>
      </c>
      <c r="T36" s="10">
        <v>0</v>
      </c>
      <c r="U36" s="37">
        <f t="shared" si="83"/>
        <v>0.57999999999999996</v>
      </c>
      <c r="V36" s="10">
        <v>3483</v>
      </c>
      <c r="W36" s="10">
        <v>0</v>
      </c>
      <c r="X36" s="86"/>
      <c r="Y36" s="87"/>
      <c r="Z36" s="10">
        <v>2000</v>
      </c>
      <c r="AA36" s="10"/>
      <c r="AB36" s="10"/>
      <c r="AC36" s="10"/>
      <c r="AD36" s="64">
        <f t="shared" si="84"/>
        <v>0</v>
      </c>
      <c r="AE36" s="10"/>
      <c r="AF36" s="10"/>
      <c r="AG36" s="10"/>
      <c r="AH36" s="36">
        <f t="shared" ref="AH36" si="102">IFERROR(SUM(AE36:AG36)/SUM(R36,S36,T36,V36,W36,Z36,AI36),"")</f>
        <v>0</v>
      </c>
      <c r="AI36" s="42">
        <v>0</v>
      </c>
      <c r="AJ36" s="43">
        <f t="shared" si="85"/>
        <v>0</v>
      </c>
      <c r="AK36" s="62" t="str">
        <f t="shared" si="86"/>
        <v>○</v>
      </c>
      <c r="AL36" s="42">
        <v>5017</v>
      </c>
      <c r="AM36" s="44">
        <f t="shared" si="87"/>
        <v>0.25106340389330933</v>
      </c>
      <c r="AN36" s="44" t="str">
        <f>IFERROR(VLOOKUP(F36,'(참고) 간접비 기준(''22.12.21)-삭제 X'!$J$3:$K$233,2,0),"")</f>
        <v/>
      </c>
      <c r="AO36" s="46" t="str">
        <f t="shared" si="88"/>
        <v>○</v>
      </c>
      <c r="AP36" s="5" t="b">
        <f t="shared" si="89"/>
        <v>1</v>
      </c>
      <c r="AQ36" t="str">
        <f t="shared" si="6"/>
        <v/>
      </c>
      <c r="AS36" s="18">
        <f t="shared" si="90"/>
        <v>19983</v>
      </c>
      <c r="AT36" s="18">
        <f t="shared" si="91"/>
        <v>0</v>
      </c>
      <c r="AU36" s="18">
        <f t="shared" ref="AU36" si="103">AS36+AT36</f>
        <v>19983</v>
      </c>
      <c r="AV36" s="18">
        <f t="shared" ref="AV36" si="104">AL36</f>
        <v>5017</v>
      </c>
      <c r="AW36" s="18">
        <f t="shared" ref="AW36" si="105">SUM(AU36:AV36)</f>
        <v>25000</v>
      </c>
      <c r="AX36" s="18">
        <f t="shared" si="92"/>
        <v>25000</v>
      </c>
      <c r="AY36" s="18">
        <f t="shared" si="93"/>
        <v>0</v>
      </c>
      <c r="AZ36" s="18">
        <f t="shared" ref="AZ36" si="106">SUM(AX36:AY36)</f>
        <v>25000</v>
      </c>
      <c r="BA36" s="5" t="b">
        <f t="shared" ref="BA36" si="107">AW36=AZ36</f>
        <v>1</v>
      </c>
    </row>
    <row r="37" spans="1:53" x14ac:dyDescent="0.3">
      <c r="A37" s="35">
        <f>IF(D37="총괄",A33+1,A33)</f>
        <v>3</v>
      </c>
      <c r="B37" s="35" t="s">
        <v>349</v>
      </c>
      <c r="C37" s="35" t="str">
        <f>C33</f>
        <v>S1111111</v>
      </c>
      <c r="D37" s="35" t="s">
        <v>3</v>
      </c>
      <c r="E37" s="9"/>
      <c r="F37" s="9"/>
      <c r="G37" s="3">
        <f t="shared" ref="G37:G38" si="108">H37+I37+M37</f>
        <v>0</v>
      </c>
      <c r="H37" s="10"/>
      <c r="I37" s="10"/>
      <c r="J37" s="64">
        <f t="shared" si="95"/>
        <v>0</v>
      </c>
      <c r="K37" s="10"/>
      <c r="L37" s="10"/>
      <c r="M37" s="3">
        <f t="shared" ref="M37:M38" si="109">K37+L37</f>
        <v>0</v>
      </c>
      <c r="N37" s="84" t="str">
        <f t="shared" si="79"/>
        <v/>
      </c>
      <c r="O37" s="84" t="str">
        <f t="shared" si="80"/>
        <v/>
      </c>
      <c r="P37" s="84" t="str">
        <f t="shared" si="81"/>
        <v/>
      </c>
      <c r="Q37" s="84" t="str">
        <f t="shared" si="82"/>
        <v/>
      </c>
      <c r="R37" s="10"/>
      <c r="S37" s="10"/>
      <c r="T37" s="10">
        <v>0</v>
      </c>
      <c r="U37" s="37" t="str">
        <f t="shared" si="83"/>
        <v/>
      </c>
      <c r="V37" s="10"/>
      <c r="W37" s="10"/>
      <c r="X37" s="86"/>
      <c r="Y37" s="87"/>
      <c r="Z37" s="10"/>
      <c r="AA37" s="10"/>
      <c r="AB37" s="10"/>
      <c r="AC37" s="10"/>
      <c r="AD37" s="64">
        <f t="shared" si="84"/>
        <v>0</v>
      </c>
      <c r="AE37" s="10"/>
      <c r="AF37" s="10"/>
      <c r="AG37" s="10"/>
      <c r="AH37" s="36" t="str">
        <f t="shared" ref="AH37:AH38" si="110">IFERROR(SUM(AE37:AG37)/SUM(R37,S37,T37,V37,W37,Z37,AI37),"")</f>
        <v/>
      </c>
      <c r="AI37" s="42"/>
      <c r="AJ37" s="43">
        <f t="shared" si="85"/>
        <v>0</v>
      </c>
      <c r="AK37" s="62" t="str">
        <f t="shared" si="86"/>
        <v>○</v>
      </c>
      <c r="AL37" s="42"/>
      <c r="AM37" s="44" t="str">
        <f t="shared" si="87"/>
        <v/>
      </c>
      <c r="AN37" s="44" t="str">
        <f>IFERROR(VLOOKUP(F37,'(참고) 간접비 기준(''22.12.21)-삭제 X'!$J$3:$K$233,2,0),"")</f>
        <v/>
      </c>
      <c r="AO37" s="46" t="str">
        <f t="shared" si="88"/>
        <v>○</v>
      </c>
      <c r="AP37" s="5" t="str">
        <f t="shared" si="89"/>
        <v/>
      </c>
      <c r="AQ37" t="str">
        <f t="shared" si="6"/>
        <v/>
      </c>
      <c r="AS37" s="18">
        <f t="shared" si="90"/>
        <v>0</v>
      </c>
      <c r="AT37" s="18">
        <f t="shared" si="91"/>
        <v>0</v>
      </c>
      <c r="AU37" s="18">
        <f t="shared" ref="AU37:AU38" si="111">AS37+AT37</f>
        <v>0</v>
      </c>
      <c r="AV37" s="18">
        <f t="shared" ref="AV37:AV38" si="112">AL37</f>
        <v>0</v>
      </c>
      <c r="AW37" s="18">
        <f t="shared" ref="AW37:AW38" si="113">SUM(AU37:AV37)</f>
        <v>0</v>
      </c>
      <c r="AX37" s="18">
        <f t="shared" si="92"/>
        <v>0</v>
      </c>
      <c r="AY37" s="18">
        <f t="shared" si="93"/>
        <v>0</v>
      </c>
      <c r="AZ37" s="18">
        <f t="shared" ref="AZ37:AZ38" si="114">SUM(AX37:AY37)</f>
        <v>0</v>
      </c>
      <c r="BA37" s="5" t="b">
        <f t="shared" ref="BA37:BA38" si="115">AW37=AZ37</f>
        <v>1</v>
      </c>
    </row>
    <row r="38" spans="1:53" x14ac:dyDescent="0.3">
      <c r="A38" s="35">
        <f>IF(D38="총괄",A33+1,A33)</f>
        <v>3</v>
      </c>
      <c r="B38" s="35" t="s">
        <v>349</v>
      </c>
      <c r="C38" s="35" t="str">
        <f>C33</f>
        <v>S1111111</v>
      </c>
      <c r="D38" s="35" t="s">
        <v>3</v>
      </c>
      <c r="E38" s="9"/>
      <c r="F38" s="9"/>
      <c r="G38" s="3">
        <f t="shared" si="108"/>
        <v>0</v>
      </c>
      <c r="H38" s="10"/>
      <c r="I38" s="10"/>
      <c r="J38" s="64">
        <f t="shared" si="95"/>
        <v>0</v>
      </c>
      <c r="K38" s="10"/>
      <c r="L38" s="10"/>
      <c r="M38" s="3">
        <f t="shared" si="109"/>
        <v>0</v>
      </c>
      <c r="N38" s="84" t="str">
        <f t="shared" si="79"/>
        <v/>
      </c>
      <c r="O38" s="84" t="str">
        <f t="shared" si="80"/>
        <v/>
      </c>
      <c r="P38" s="84" t="str">
        <f t="shared" si="81"/>
        <v/>
      </c>
      <c r="Q38" s="84" t="str">
        <f t="shared" si="82"/>
        <v/>
      </c>
      <c r="R38" s="10"/>
      <c r="S38" s="10"/>
      <c r="T38" s="10">
        <v>0</v>
      </c>
      <c r="U38" s="37" t="str">
        <f t="shared" si="83"/>
        <v/>
      </c>
      <c r="V38" s="10"/>
      <c r="W38" s="10"/>
      <c r="X38" s="79"/>
      <c r="Y38" s="80"/>
      <c r="Z38" s="10"/>
      <c r="AA38" s="10"/>
      <c r="AB38" s="10"/>
      <c r="AC38" s="10"/>
      <c r="AD38" s="64">
        <f t="shared" si="84"/>
        <v>0</v>
      </c>
      <c r="AE38" s="10"/>
      <c r="AF38" s="10"/>
      <c r="AG38" s="10"/>
      <c r="AH38" s="36" t="str">
        <f t="shared" si="110"/>
        <v/>
      </c>
      <c r="AI38" s="42"/>
      <c r="AJ38" s="43">
        <f t="shared" si="85"/>
        <v>0</v>
      </c>
      <c r="AK38" s="62" t="str">
        <f t="shared" si="86"/>
        <v>○</v>
      </c>
      <c r="AL38" s="42"/>
      <c r="AM38" s="44" t="str">
        <f t="shared" si="87"/>
        <v/>
      </c>
      <c r="AN38" s="44" t="str">
        <f>IFERROR(VLOOKUP(F38,'(참고) 간접비 기준(''22.12.21)-삭제 X'!$J$3:$K$233,2,0),"")</f>
        <v/>
      </c>
      <c r="AO38" s="46" t="str">
        <f t="shared" si="88"/>
        <v>○</v>
      </c>
      <c r="AP38" s="5" t="str">
        <f t="shared" si="89"/>
        <v/>
      </c>
      <c r="AQ38" t="str">
        <f t="shared" si="6"/>
        <v/>
      </c>
      <c r="AS38" s="18">
        <f t="shared" si="90"/>
        <v>0</v>
      </c>
      <c r="AT38" s="18">
        <f t="shared" si="91"/>
        <v>0</v>
      </c>
      <c r="AU38" s="18">
        <f t="shared" si="111"/>
        <v>0</v>
      </c>
      <c r="AV38" s="18">
        <f t="shared" si="112"/>
        <v>0</v>
      </c>
      <c r="AW38" s="18">
        <f t="shared" si="113"/>
        <v>0</v>
      </c>
      <c r="AX38" s="18">
        <f t="shared" si="92"/>
        <v>0</v>
      </c>
      <c r="AY38" s="18">
        <f t="shared" si="93"/>
        <v>0</v>
      </c>
      <c r="AZ38" s="18">
        <f t="shared" si="114"/>
        <v>0</v>
      </c>
      <c r="BA38" s="5" t="b">
        <f t="shared" si="115"/>
        <v>1</v>
      </c>
    </row>
    <row r="39" spans="1:53" x14ac:dyDescent="0.3">
      <c r="H39" s="83">
        <f t="shared" ref="H39:M39" si="116">SUMIF($D$18:$D$38,"총괄",H$18:H$38)</f>
        <v>980000</v>
      </c>
      <c r="I39" s="83">
        <f t="shared" si="116"/>
        <v>420000</v>
      </c>
      <c r="J39" s="83">
        <f t="shared" si="116"/>
        <v>1400000</v>
      </c>
      <c r="K39" s="83">
        <f t="shared" si="116"/>
        <v>35344</v>
      </c>
      <c r="L39" s="83">
        <f t="shared" si="116"/>
        <v>318096</v>
      </c>
      <c r="M39" s="83">
        <f t="shared" si="116"/>
        <v>353440</v>
      </c>
      <c r="R39" s="83">
        <f>SUMIF($D$18:$D$38,"총괄",R$18:R$38)</f>
        <v>227693</v>
      </c>
      <c r="S39" s="83">
        <f>SUMIF($D$18:$D$38,"총괄",S$18:S$38)</f>
        <v>318096</v>
      </c>
      <c r="T39" s="83">
        <f>SUMIF($D$18:$D$38,"총괄",T$18:T$38)</f>
        <v>42500</v>
      </c>
      <c r="V39" s="83">
        <f>SUMIF($D$18:$D$38,"총괄",V$18:V$38)</f>
        <v>537964</v>
      </c>
      <c r="W39" s="83">
        <f>SUMIF($D$18:$D$38,"총괄",W$18:W$38)</f>
        <v>0</v>
      </c>
      <c r="X39" s="83"/>
      <c r="Y39" s="83"/>
      <c r="Z39" s="83">
        <f>SUMIF($D$18:$D$38,"총괄",Z$18:Z$38)</f>
        <v>459448</v>
      </c>
      <c r="AD39" s="83">
        <f>SUMIF($D$18:$D$38,"총괄",AD$18:AD$38)</f>
        <v>0</v>
      </c>
      <c r="AI39" s="83">
        <f>SUMIF($D$18:$D$38,"총괄",AI$18:AI$38)</f>
        <v>107185</v>
      </c>
      <c r="AL39" s="83">
        <f>SUMIF($D$18:$D$38,"총괄",AL$18:AL$38)</f>
        <v>60554</v>
      </c>
    </row>
  </sheetData>
  <sheetProtection algorithmName="SHA-512" hashValue="oK8CffDBCo79L4clKbwTIs5LFUns8nQX8zEli55Kxx/YxEgVY3Zl27AzjNM/TBbCd9/yDc4N9IYwyqXsjcQMyw==" saltValue="2KoRHhif9WwfJzgXmywWhQ==" spinCount="100000" sheet="1" selectLockedCells="1"/>
  <mergeCells count="81">
    <mergeCell ref="E3:F3"/>
    <mergeCell ref="G3:I3"/>
    <mergeCell ref="K3:M3"/>
    <mergeCell ref="E6:F6"/>
    <mergeCell ref="G6:I6"/>
    <mergeCell ref="K6:M6"/>
    <mergeCell ref="E5:F5"/>
    <mergeCell ref="G5:I5"/>
    <mergeCell ref="K5:M5"/>
    <mergeCell ref="E4:F4"/>
    <mergeCell ref="G4:I4"/>
    <mergeCell ref="K4:M4"/>
    <mergeCell ref="G14:G17"/>
    <mergeCell ref="E7:F7"/>
    <mergeCell ref="G7:I7"/>
    <mergeCell ref="K7:M7"/>
    <mergeCell ref="H14:M14"/>
    <mergeCell ref="H15:H17"/>
    <mergeCell ref="I15:I17"/>
    <mergeCell ref="K15:M16"/>
    <mergeCell ref="J15:J17"/>
    <mergeCell ref="A14:A17"/>
    <mergeCell ref="C14:C17"/>
    <mergeCell ref="D14:D17"/>
    <mergeCell ref="E14:E17"/>
    <mergeCell ref="F14:F17"/>
    <mergeCell ref="N14:N17"/>
    <mergeCell ref="O14:O17"/>
    <mergeCell ref="P14:P17"/>
    <mergeCell ref="Q14:Q17"/>
    <mergeCell ref="AI15:AI16"/>
    <mergeCell ref="R15:S16"/>
    <mergeCell ref="T15:T16"/>
    <mergeCell ref="U15:U17"/>
    <mergeCell ref="V15:W16"/>
    <mergeCell ref="Z15:AH15"/>
    <mergeCell ref="AE16:AH16"/>
    <mergeCell ref="AA16:AD16"/>
    <mergeCell ref="BA15:BA17"/>
    <mergeCell ref="AN15:AN17"/>
    <mergeCell ref="AO15:AO17"/>
    <mergeCell ref="AS15:AS17"/>
    <mergeCell ref="AT15:AT17"/>
    <mergeCell ref="AU15:AU17"/>
    <mergeCell ref="AV15:AV17"/>
    <mergeCell ref="AP14:AP17"/>
    <mergeCell ref="AW15:AW17"/>
    <mergeCell ref="AX15:AX17"/>
    <mergeCell ref="AY15:AY17"/>
    <mergeCell ref="AZ15:AZ17"/>
    <mergeCell ref="R14:AO14"/>
    <mergeCell ref="P25:Q25"/>
    <mergeCell ref="AJ15:AJ17"/>
    <mergeCell ref="AL15:AL16"/>
    <mergeCell ref="AM15:AM17"/>
    <mergeCell ref="AK15:AK17"/>
    <mergeCell ref="P18:Q18"/>
    <mergeCell ref="X15:X16"/>
    <mergeCell ref="Y15:Y17"/>
    <mergeCell ref="AM32:AN32"/>
    <mergeCell ref="P32:Q32"/>
    <mergeCell ref="AM18:AN18"/>
    <mergeCell ref="AM25:AN25"/>
    <mergeCell ref="Q3:S3"/>
    <mergeCell ref="Q4:S4"/>
    <mergeCell ref="Q5:S5"/>
    <mergeCell ref="W3:AA3"/>
    <mergeCell ref="W4:AA4"/>
    <mergeCell ref="W5:AA5"/>
    <mergeCell ref="T3:V3"/>
    <mergeCell ref="T5:V5"/>
    <mergeCell ref="AI3:AK3"/>
    <mergeCell ref="AI4:AK4"/>
    <mergeCell ref="AI5:AK5"/>
    <mergeCell ref="AI6:AK6"/>
    <mergeCell ref="AI7:AK7"/>
    <mergeCell ref="AF3:AH3"/>
    <mergeCell ref="AF4:AH4"/>
    <mergeCell ref="AF5:AH5"/>
    <mergeCell ref="AF6:AH6"/>
    <mergeCell ref="AF7:AH7"/>
  </mergeCells>
  <phoneticPr fontId="1" type="noConversion"/>
  <conditionalFormatting sqref="N19:N24">
    <cfRule type="cellIs" dxfId="28" priority="19" operator="greaterThan">
      <formula>0.7</formula>
    </cfRule>
  </conditionalFormatting>
  <conditionalFormatting sqref="N26:N31">
    <cfRule type="cellIs" dxfId="27" priority="18" operator="greaterThan">
      <formula>0.7</formula>
    </cfRule>
  </conditionalFormatting>
  <conditionalFormatting sqref="N33:N38">
    <cfRule type="cellIs" dxfId="26" priority="15" operator="greaterThan">
      <formula>0.7</formula>
    </cfRule>
  </conditionalFormatting>
  <conditionalFormatting sqref="O19:O24">
    <cfRule type="cellIs" dxfId="25" priority="17" operator="greaterThan">
      <formula>0.3</formula>
    </cfRule>
  </conditionalFormatting>
  <conditionalFormatting sqref="O26:O31">
    <cfRule type="cellIs" dxfId="24" priority="16" operator="greaterThan">
      <formula>0.3</formula>
    </cfRule>
  </conditionalFormatting>
  <conditionalFormatting sqref="O33:O38">
    <cfRule type="cellIs" dxfId="23" priority="14" operator="greaterThan">
      <formula>0.3</formula>
    </cfRule>
  </conditionalFormatting>
  <conditionalFormatting sqref="P19:P24">
    <cfRule type="cellIs" dxfId="22" priority="1075" operator="lessThan">
      <formula>25%</formula>
    </cfRule>
  </conditionalFormatting>
  <conditionalFormatting sqref="P26:P31">
    <cfRule type="cellIs" dxfId="21" priority="11" operator="lessThan">
      <formula>25%</formula>
    </cfRule>
  </conditionalFormatting>
  <conditionalFormatting sqref="P33:P38">
    <cfRule type="cellIs" dxfId="20" priority="10" operator="lessThan">
      <formula>25%</formula>
    </cfRule>
  </conditionalFormatting>
  <conditionalFormatting sqref="Q19:Q24">
    <cfRule type="cellIs" dxfId="19" priority="1074" operator="lessThan">
      <formula>10%</formula>
    </cfRule>
  </conditionalFormatting>
  <conditionalFormatting sqref="Q26:Q31">
    <cfRule type="cellIs" dxfId="18" priority="22" operator="lessThan">
      <formula>10%</formula>
    </cfRule>
  </conditionalFormatting>
  <conditionalFormatting sqref="Q33:Q38">
    <cfRule type="cellIs" dxfId="17" priority="20" operator="lessThan">
      <formula>10%</formula>
    </cfRule>
  </conditionalFormatting>
  <conditionalFormatting sqref="T19:T24 T26:T31 T33:T38">
    <cfRule type="expression" dxfId="16" priority="1079">
      <formula>AQ19=FALSE</formula>
    </cfRule>
  </conditionalFormatting>
  <conditionalFormatting sqref="U18">
    <cfRule type="cellIs" dxfId="15" priority="1076" operator="lessThan">
      <formula>37%</formula>
    </cfRule>
  </conditionalFormatting>
  <conditionalFormatting sqref="U25">
    <cfRule type="cellIs" dxfId="14" priority="610" operator="lessThan">
      <formula>37%</formula>
    </cfRule>
  </conditionalFormatting>
  <conditionalFormatting sqref="U32">
    <cfRule type="cellIs" dxfId="13" priority="602" operator="lessThan">
      <formula>37%</formula>
    </cfRule>
  </conditionalFormatting>
  <conditionalFormatting sqref="Y19">
    <cfRule type="cellIs" dxfId="12" priority="9" operator="greaterThan">
      <formula>0.4</formula>
    </cfRule>
  </conditionalFormatting>
  <conditionalFormatting sqref="Y26">
    <cfRule type="cellIs" dxfId="11" priority="2" operator="greaterThan">
      <formula>0.4</formula>
    </cfRule>
  </conditionalFormatting>
  <conditionalFormatting sqref="Y33">
    <cfRule type="cellIs" dxfId="10" priority="1" operator="greaterThan">
      <formula>0.4</formula>
    </cfRule>
  </conditionalFormatting>
  <conditionalFormatting sqref="AH19:AH24">
    <cfRule type="cellIs" dxfId="9" priority="615" operator="greaterThan">
      <formula>0.4</formula>
    </cfRule>
  </conditionalFormatting>
  <conditionalFormatting sqref="AH26:AH31">
    <cfRule type="cellIs" dxfId="8" priority="607" operator="greaterThan">
      <formula>0.4</formula>
    </cfRule>
  </conditionalFormatting>
  <conditionalFormatting sqref="AH33:AH38">
    <cfRule type="cellIs" dxfId="7" priority="599" operator="greaterThan">
      <formula>0.4</formula>
    </cfRule>
  </conditionalFormatting>
  <conditionalFormatting sqref="AK19:AK24">
    <cfRule type="cellIs" dxfId="6" priority="1080" operator="between">
      <formula>"&gt;=0"</formula>
      <formula>"&lt;0.2"</formula>
    </cfRule>
  </conditionalFormatting>
  <conditionalFormatting sqref="AK26:AK31">
    <cfRule type="cellIs" dxfId="5" priority="4" operator="between">
      <formula>"&gt;=0"</formula>
      <formula>"&lt;0.2"</formula>
    </cfRule>
  </conditionalFormatting>
  <conditionalFormatting sqref="AK33:AK38">
    <cfRule type="cellIs" dxfId="4" priority="3" operator="between">
      <formula>"&gt;=0"</formula>
      <formula>"&lt;0.2"</formula>
    </cfRule>
  </conditionalFormatting>
  <conditionalFormatting sqref="AM19:AM24">
    <cfRule type="cellIs" dxfId="3" priority="1078" operator="notEqual">
      <formula>#REF!</formula>
    </cfRule>
  </conditionalFormatting>
  <conditionalFormatting sqref="AM26:AM31">
    <cfRule type="cellIs" dxfId="2" priority="13" operator="notEqual">
      <formula>#REF!</formula>
    </cfRule>
  </conditionalFormatting>
  <conditionalFormatting sqref="AM33:AM38">
    <cfRule type="cellIs" dxfId="1" priority="12" operator="notEqual">
      <formula>#REF!</formula>
    </cfRule>
  </conditionalFormatting>
  <conditionalFormatting sqref="AP18:AP38">
    <cfRule type="cellIs" dxfId="0" priority="147" operator="equal">
      <formula>FALSE</formula>
    </cfRule>
  </conditionalFormatting>
  <dataValidations count="1">
    <dataValidation type="list" allowBlank="1" showInputMessage="1" showErrorMessage="1" sqref="E18:E38" xr:uid="{00000000-0002-0000-0000-000000000000}">
      <formula1>$D$4:$D$7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233"/>
  <sheetViews>
    <sheetView workbookViewId="0">
      <selection activeCell="G16" sqref="G16"/>
    </sheetView>
  </sheetViews>
  <sheetFormatPr defaultColWidth="9" defaultRowHeight="16.5" x14ac:dyDescent="0.3"/>
  <cols>
    <col min="2" max="2" width="31.125" bestFit="1" customWidth="1"/>
    <col min="3" max="3" width="25.5" bestFit="1" customWidth="1"/>
    <col min="4" max="4" width="14.875" bestFit="1" customWidth="1"/>
    <col min="5" max="5" width="14.875" customWidth="1"/>
    <col min="6" max="7" width="10.125" bestFit="1" customWidth="1"/>
  </cols>
  <sheetData>
    <row r="1" spans="2:12" x14ac:dyDescent="0.3">
      <c r="B1" t="s">
        <v>287</v>
      </c>
      <c r="L1">
        <v>100</v>
      </c>
    </row>
    <row r="3" spans="2:12" x14ac:dyDescent="0.3">
      <c r="B3" s="11" t="s">
        <v>10</v>
      </c>
      <c r="C3" s="11" t="s">
        <v>22</v>
      </c>
      <c r="D3" s="11" t="s">
        <v>23</v>
      </c>
      <c r="E3" s="61"/>
      <c r="F3" s="11" t="s">
        <v>288</v>
      </c>
      <c r="G3" s="11" t="s">
        <v>289</v>
      </c>
      <c r="K3" s="82" t="s">
        <v>324</v>
      </c>
    </row>
    <row r="4" spans="2:12" ht="16.5" customHeight="1" x14ac:dyDescent="0.3">
      <c r="B4" s="52" t="s">
        <v>280</v>
      </c>
      <c r="C4" s="53" t="s">
        <v>24</v>
      </c>
      <c r="D4" s="54">
        <v>0.05</v>
      </c>
      <c r="E4" s="51"/>
      <c r="F4" s="5">
        <v>0.05</v>
      </c>
      <c r="G4" s="5">
        <v>5</v>
      </c>
      <c r="H4">
        <f>G4/100</f>
        <v>0.05</v>
      </c>
      <c r="J4" t="s">
        <v>24</v>
      </c>
      <c r="K4">
        <v>0.05</v>
      </c>
    </row>
    <row r="5" spans="2:12" x14ac:dyDescent="0.3">
      <c r="B5" s="55" t="s">
        <v>280</v>
      </c>
      <c r="C5" s="56" t="s">
        <v>25</v>
      </c>
      <c r="D5" s="57">
        <v>0.12869999999999998</v>
      </c>
      <c r="E5" s="51"/>
      <c r="F5" s="5">
        <v>0.15130000000000002</v>
      </c>
      <c r="G5" s="5">
        <v>12.87</v>
      </c>
      <c r="H5">
        <f t="shared" ref="H5:H68" si="0">G5/100</f>
        <v>0.12869999999999998</v>
      </c>
      <c r="J5" t="s">
        <v>25</v>
      </c>
      <c r="K5">
        <v>0.12189999999999999</v>
      </c>
    </row>
    <row r="6" spans="2:12" x14ac:dyDescent="0.3">
      <c r="B6" s="55" t="s">
        <v>280</v>
      </c>
      <c r="C6" s="56" t="s">
        <v>26</v>
      </c>
      <c r="D6" s="57">
        <v>0.14779999999999999</v>
      </c>
      <c r="E6" s="51"/>
      <c r="F6" s="5">
        <v>0.1598</v>
      </c>
      <c r="G6" s="5">
        <v>14.78</v>
      </c>
      <c r="H6">
        <f t="shared" si="0"/>
        <v>0.14779999999999999</v>
      </c>
      <c r="J6" t="s">
        <v>26</v>
      </c>
      <c r="K6">
        <v>0.1376</v>
      </c>
    </row>
    <row r="7" spans="2:12" x14ac:dyDescent="0.3">
      <c r="B7" s="55" t="s">
        <v>280</v>
      </c>
      <c r="C7" s="56" t="s">
        <v>27</v>
      </c>
      <c r="D7" s="57">
        <v>0.19260000000000002</v>
      </c>
      <c r="E7" s="51"/>
      <c r="F7" s="5">
        <v>0.27739999999999998</v>
      </c>
      <c r="G7" s="5">
        <v>19.260000000000002</v>
      </c>
      <c r="H7">
        <f t="shared" si="0"/>
        <v>0.19260000000000002</v>
      </c>
      <c r="J7" t="s">
        <v>27</v>
      </c>
      <c r="K7">
        <v>0.22550000000000001</v>
      </c>
    </row>
    <row r="8" spans="2:12" x14ac:dyDescent="0.3">
      <c r="B8" s="55" t="s">
        <v>280</v>
      </c>
      <c r="C8" s="56" t="s">
        <v>28</v>
      </c>
      <c r="D8" s="57">
        <v>0.13769999999999999</v>
      </c>
      <c r="E8" s="51"/>
      <c r="F8" s="5">
        <v>0.16289999999999999</v>
      </c>
      <c r="G8" s="5">
        <v>13.77</v>
      </c>
      <c r="H8">
        <f t="shared" si="0"/>
        <v>0.13769999999999999</v>
      </c>
      <c r="J8" t="s">
        <v>28</v>
      </c>
      <c r="K8">
        <v>0.13100000000000001</v>
      </c>
    </row>
    <row r="9" spans="2:12" x14ac:dyDescent="0.3">
      <c r="B9" s="55" t="s">
        <v>280</v>
      </c>
      <c r="C9" s="56" t="s">
        <v>29</v>
      </c>
      <c r="D9" s="57">
        <v>0.11720000000000001</v>
      </c>
      <c r="E9" s="51"/>
      <c r="F9" s="5">
        <v>0.12330000000000001</v>
      </c>
      <c r="G9" s="5">
        <v>11.72</v>
      </c>
      <c r="H9">
        <f t="shared" si="0"/>
        <v>0.11720000000000001</v>
      </c>
      <c r="J9" t="s">
        <v>29</v>
      </c>
      <c r="K9">
        <v>0.129</v>
      </c>
    </row>
    <row r="10" spans="2:12" x14ac:dyDescent="0.3">
      <c r="B10" s="55" t="s">
        <v>280</v>
      </c>
      <c r="C10" s="56" t="s">
        <v>30</v>
      </c>
      <c r="D10" s="57">
        <v>0.15160000000000001</v>
      </c>
      <c r="E10" s="51"/>
      <c r="F10" s="5">
        <v>0.16289999999999999</v>
      </c>
      <c r="G10" s="5">
        <v>15.16</v>
      </c>
      <c r="H10">
        <f t="shared" si="0"/>
        <v>0.15160000000000001</v>
      </c>
      <c r="J10" t="s">
        <v>30</v>
      </c>
      <c r="K10">
        <v>0.12480000000000001</v>
      </c>
    </row>
    <row r="11" spans="2:12" x14ac:dyDescent="0.3">
      <c r="B11" s="55" t="s">
        <v>280</v>
      </c>
      <c r="C11" s="56" t="s">
        <v>31</v>
      </c>
      <c r="D11" s="57">
        <v>0.13650000000000001</v>
      </c>
      <c r="E11" s="51"/>
      <c r="F11" s="5">
        <v>0.15479999999999999</v>
      </c>
      <c r="G11" s="5">
        <v>13.65</v>
      </c>
      <c r="H11">
        <f t="shared" si="0"/>
        <v>0.13650000000000001</v>
      </c>
      <c r="J11" t="s">
        <v>31</v>
      </c>
      <c r="K11">
        <v>0.1265</v>
      </c>
    </row>
    <row r="12" spans="2:12" x14ac:dyDescent="0.3">
      <c r="B12" s="55" t="s">
        <v>280</v>
      </c>
      <c r="C12" s="56" t="s">
        <v>32</v>
      </c>
      <c r="D12" s="57">
        <v>0.21420000000000003</v>
      </c>
      <c r="E12" s="51"/>
      <c r="F12" s="5">
        <v>0.24030000000000001</v>
      </c>
      <c r="G12" s="5">
        <v>21.42</v>
      </c>
      <c r="H12">
        <f t="shared" si="0"/>
        <v>0.21420000000000003</v>
      </c>
      <c r="J12" t="s">
        <v>32</v>
      </c>
      <c r="K12">
        <v>0.2311</v>
      </c>
    </row>
    <row r="13" spans="2:12" x14ac:dyDescent="0.3">
      <c r="B13" s="55" t="s">
        <v>280</v>
      </c>
      <c r="C13" s="56" t="s">
        <v>33</v>
      </c>
      <c r="D13" s="57">
        <v>0.22089999999999999</v>
      </c>
      <c r="E13" s="51"/>
      <c r="F13" s="5">
        <v>0.1986</v>
      </c>
      <c r="G13" s="5">
        <v>22.09</v>
      </c>
      <c r="H13">
        <f t="shared" si="0"/>
        <v>0.22089999999999999</v>
      </c>
      <c r="J13" t="s">
        <v>278</v>
      </c>
      <c r="K13">
        <v>0.16489999999999999</v>
      </c>
    </row>
    <row r="14" spans="2:12" x14ac:dyDescent="0.3">
      <c r="B14" s="55" t="s">
        <v>280</v>
      </c>
      <c r="C14" s="56" t="s">
        <v>34</v>
      </c>
      <c r="D14" s="57">
        <v>0.2422</v>
      </c>
      <c r="E14" s="51"/>
      <c r="F14" s="5">
        <v>0.23319999999999999</v>
      </c>
      <c r="G14" s="5">
        <v>24.22</v>
      </c>
      <c r="H14">
        <f t="shared" si="0"/>
        <v>0.2422</v>
      </c>
      <c r="J14" t="s">
        <v>33</v>
      </c>
      <c r="K14">
        <v>0.17030000000000001</v>
      </c>
    </row>
    <row r="15" spans="2:12" x14ac:dyDescent="0.3">
      <c r="B15" s="55" t="s">
        <v>280</v>
      </c>
      <c r="C15" s="56" t="s">
        <v>267</v>
      </c>
      <c r="D15" s="57">
        <v>0.1091</v>
      </c>
      <c r="E15" s="51"/>
      <c r="F15" s="5">
        <v>9.6099999999999991E-2</v>
      </c>
      <c r="G15" s="5">
        <v>10.91</v>
      </c>
      <c r="H15">
        <f t="shared" si="0"/>
        <v>0.1091</v>
      </c>
      <c r="J15" t="s">
        <v>34</v>
      </c>
      <c r="K15">
        <v>0.22889999999999999</v>
      </c>
    </row>
    <row r="16" spans="2:12" x14ac:dyDescent="0.3">
      <c r="B16" s="55" t="s">
        <v>280</v>
      </c>
      <c r="C16" s="56" t="s">
        <v>35</v>
      </c>
      <c r="D16" s="57">
        <v>0.1186</v>
      </c>
      <c r="E16" s="51"/>
      <c r="F16" s="5">
        <v>0.11779999999999999</v>
      </c>
      <c r="G16" s="5">
        <v>11.86</v>
      </c>
      <c r="H16">
        <f t="shared" si="0"/>
        <v>0.1186</v>
      </c>
      <c r="J16" t="s">
        <v>267</v>
      </c>
      <c r="K16">
        <v>0.10300000000000001</v>
      </c>
    </row>
    <row r="17" spans="2:11" x14ac:dyDescent="0.3">
      <c r="B17" s="55" t="s">
        <v>280</v>
      </c>
      <c r="C17" s="56" t="s">
        <v>36</v>
      </c>
      <c r="D17" s="57">
        <v>0.23129999999999998</v>
      </c>
      <c r="E17" s="51"/>
      <c r="F17" s="5">
        <v>0.22670000000000001</v>
      </c>
      <c r="G17" s="5">
        <v>23.13</v>
      </c>
      <c r="H17">
        <f t="shared" si="0"/>
        <v>0.23129999999999998</v>
      </c>
      <c r="J17" t="s">
        <v>35</v>
      </c>
      <c r="K17">
        <v>0.1411</v>
      </c>
    </row>
    <row r="18" spans="2:11" x14ac:dyDescent="0.3">
      <c r="B18" s="55" t="s">
        <v>280</v>
      </c>
      <c r="C18" s="56" t="s">
        <v>37</v>
      </c>
      <c r="D18" s="57">
        <v>0.251</v>
      </c>
      <c r="E18" s="51"/>
      <c r="F18" s="5">
        <v>0.24609999999999999</v>
      </c>
      <c r="G18" s="5">
        <v>25.1</v>
      </c>
      <c r="H18">
        <f t="shared" si="0"/>
        <v>0.251</v>
      </c>
      <c r="J18" t="s">
        <v>36</v>
      </c>
      <c r="K18">
        <v>0.2029</v>
      </c>
    </row>
    <row r="19" spans="2:11" x14ac:dyDescent="0.3">
      <c r="B19" s="55" t="s">
        <v>280</v>
      </c>
      <c r="C19" s="56" t="s">
        <v>38</v>
      </c>
      <c r="D19" s="57">
        <v>0.26069999999999999</v>
      </c>
      <c r="E19" s="51"/>
      <c r="F19" s="5">
        <v>0.39229999999999998</v>
      </c>
      <c r="G19" s="5">
        <v>26.07</v>
      </c>
      <c r="H19">
        <f t="shared" si="0"/>
        <v>0.26069999999999999</v>
      </c>
      <c r="J19" t="s">
        <v>37</v>
      </c>
      <c r="K19">
        <v>0.23780000000000001</v>
      </c>
    </row>
    <row r="20" spans="2:11" x14ac:dyDescent="0.3">
      <c r="B20" s="55" t="s">
        <v>280</v>
      </c>
      <c r="C20" s="56" t="s">
        <v>39</v>
      </c>
      <c r="D20" s="57">
        <v>0.10679999999999999</v>
      </c>
      <c r="E20" s="51"/>
      <c r="F20" s="5">
        <v>0.14300000000000002</v>
      </c>
      <c r="G20" s="5">
        <v>10.68</v>
      </c>
      <c r="H20">
        <f t="shared" si="0"/>
        <v>0.10679999999999999</v>
      </c>
      <c r="J20" t="s">
        <v>38</v>
      </c>
      <c r="K20">
        <v>0.19059999999999999</v>
      </c>
    </row>
    <row r="21" spans="2:11" x14ac:dyDescent="0.3">
      <c r="B21" s="55" t="s">
        <v>280</v>
      </c>
      <c r="C21" s="56" t="s">
        <v>40</v>
      </c>
      <c r="D21" s="57">
        <v>0.12890000000000001</v>
      </c>
      <c r="E21" s="51"/>
      <c r="F21" s="5">
        <v>0.13600000000000001</v>
      </c>
      <c r="G21" s="5">
        <v>12.89</v>
      </c>
      <c r="H21">
        <f t="shared" si="0"/>
        <v>0.12890000000000001</v>
      </c>
      <c r="J21" t="s">
        <v>39</v>
      </c>
      <c r="K21">
        <v>0.1217</v>
      </c>
    </row>
    <row r="22" spans="2:11" x14ac:dyDescent="0.3">
      <c r="B22" s="55" t="s">
        <v>280</v>
      </c>
      <c r="C22" s="56" t="s">
        <v>41</v>
      </c>
      <c r="D22" s="57">
        <v>0.23879999999999998</v>
      </c>
      <c r="E22" s="51"/>
      <c r="F22" s="5">
        <v>0.2666</v>
      </c>
      <c r="G22" s="5">
        <v>23.88</v>
      </c>
      <c r="H22">
        <f t="shared" si="0"/>
        <v>0.23879999999999998</v>
      </c>
      <c r="J22" t="s">
        <v>40</v>
      </c>
      <c r="K22">
        <v>0.128</v>
      </c>
    </row>
    <row r="23" spans="2:11" x14ac:dyDescent="0.3">
      <c r="B23" s="55" t="s">
        <v>280</v>
      </c>
      <c r="C23" s="56" t="s">
        <v>42</v>
      </c>
      <c r="D23" s="57">
        <v>8.3599999999999994E-2</v>
      </c>
      <c r="E23" s="51"/>
      <c r="F23" s="5">
        <v>5.5300000000000002E-2</v>
      </c>
      <c r="G23" s="5">
        <v>8.36</v>
      </c>
      <c r="H23">
        <f t="shared" si="0"/>
        <v>8.3599999999999994E-2</v>
      </c>
      <c r="J23" t="s">
        <v>41</v>
      </c>
      <c r="K23">
        <v>0.22409999999999999</v>
      </c>
    </row>
    <row r="24" spans="2:11" x14ac:dyDescent="0.3">
      <c r="B24" s="55" t="s">
        <v>280</v>
      </c>
      <c r="C24" s="56" t="s">
        <v>43</v>
      </c>
      <c r="D24" s="57">
        <v>0.11</v>
      </c>
      <c r="E24" s="51"/>
      <c r="F24" s="5">
        <v>0.1477</v>
      </c>
      <c r="G24" s="5">
        <v>11</v>
      </c>
      <c r="H24">
        <f t="shared" si="0"/>
        <v>0.11</v>
      </c>
      <c r="J24" t="s">
        <v>42</v>
      </c>
      <c r="K24">
        <v>5.3600000000000002E-2</v>
      </c>
    </row>
    <row r="25" spans="2:11" ht="16.5" customHeight="1" x14ac:dyDescent="0.3">
      <c r="B25" s="55" t="s">
        <v>280</v>
      </c>
      <c r="C25" s="56" t="s">
        <v>268</v>
      </c>
      <c r="D25" s="57">
        <v>0.27960000000000002</v>
      </c>
      <c r="E25" s="51"/>
      <c r="F25" s="5">
        <v>0.39829999999999999</v>
      </c>
      <c r="G25" s="5">
        <v>27.96</v>
      </c>
      <c r="H25">
        <f t="shared" si="0"/>
        <v>0.27960000000000002</v>
      </c>
      <c r="J25" t="s">
        <v>43</v>
      </c>
      <c r="K25">
        <v>0.1192</v>
      </c>
    </row>
    <row r="26" spans="2:11" x14ac:dyDescent="0.3">
      <c r="B26" s="58" t="s">
        <v>280</v>
      </c>
      <c r="C26" s="59" t="s">
        <v>44</v>
      </c>
      <c r="D26" s="60">
        <v>0.20030000000000001</v>
      </c>
      <c r="E26" s="51"/>
      <c r="F26" s="5">
        <v>0.19059999999999999</v>
      </c>
      <c r="G26" s="5">
        <v>20.03</v>
      </c>
      <c r="H26">
        <f t="shared" si="0"/>
        <v>0.20030000000000001</v>
      </c>
      <c r="J26" t="s">
        <v>268</v>
      </c>
      <c r="K26">
        <v>0.26019999999999999</v>
      </c>
    </row>
    <row r="27" spans="2:11" x14ac:dyDescent="0.3">
      <c r="B27" s="52" t="s">
        <v>280</v>
      </c>
      <c r="C27" s="53" t="s">
        <v>45</v>
      </c>
      <c r="D27" s="54">
        <v>0.05</v>
      </c>
      <c r="E27" s="51"/>
      <c r="F27" s="5">
        <v>0.05</v>
      </c>
      <c r="G27" s="5">
        <v>5</v>
      </c>
      <c r="H27">
        <f t="shared" si="0"/>
        <v>0.05</v>
      </c>
      <c r="J27" t="s">
        <v>44</v>
      </c>
      <c r="K27">
        <v>0.2009</v>
      </c>
    </row>
    <row r="28" spans="2:11" x14ac:dyDescent="0.3">
      <c r="B28" s="55" t="s">
        <v>280</v>
      </c>
      <c r="C28" s="56" t="s">
        <v>46</v>
      </c>
      <c r="D28" s="57">
        <v>0.25340000000000001</v>
      </c>
      <c r="E28" s="51"/>
      <c r="F28" s="5">
        <v>0.1973</v>
      </c>
      <c r="G28" s="5">
        <v>25.34</v>
      </c>
      <c r="H28">
        <f t="shared" si="0"/>
        <v>0.25340000000000001</v>
      </c>
      <c r="J28" t="s">
        <v>45</v>
      </c>
      <c r="K28">
        <v>0.05</v>
      </c>
    </row>
    <row r="29" spans="2:11" x14ac:dyDescent="0.3">
      <c r="B29" s="55" t="s">
        <v>280</v>
      </c>
      <c r="C29" s="56" t="s">
        <v>47</v>
      </c>
      <c r="D29" s="57">
        <v>0.1595</v>
      </c>
      <c r="E29" s="51"/>
      <c r="F29" s="5">
        <v>0.1668</v>
      </c>
      <c r="G29" s="5">
        <v>15.95</v>
      </c>
      <c r="H29">
        <f t="shared" si="0"/>
        <v>0.1595</v>
      </c>
      <c r="J29" t="s">
        <v>325</v>
      </c>
      <c r="K29">
        <v>0.16350000000000001</v>
      </c>
    </row>
    <row r="30" spans="2:11" x14ac:dyDescent="0.3">
      <c r="B30" s="55" t="s">
        <v>280</v>
      </c>
      <c r="C30" s="56" t="s">
        <v>48</v>
      </c>
      <c r="D30" s="57">
        <v>0.1343</v>
      </c>
      <c r="E30" s="51"/>
      <c r="F30" s="5">
        <v>0.1953</v>
      </c>
      <c r="G30" s="5">
        <v>13.43</v>
      </c>
      <c r="H30">
        <f t="shared" si="0"/>
        <v>0.1343</v>
      </c>
      <c r="J30" t="s">
        <v>46</v>
      </c>
      <c r="K30">
        <v>0.19260000000000002</v>
      </c>
    </row>
    <row r="31" spans="2:11" x14ac:dyDescent="0.3">
      <c r="B31" s="55" t="s">
        <v>280</v>
      </c>
      <c r="C31" s="56" t="s">
        <v>49</v>
      </c>
      <c r="D31" s="57">
        <v>0.1482</v>
      </c>
      <c r="E31" s="51"/>
      <c r="F31" s="5">
        <v>0.18809999999999999</v>
      </c>
      <c r="G31" s="5">
        <v>14.82</v>
      </c>
      <c r="H31">
        <f t="shared" si="0"/>
        <v>0.1482</v>
      </c>
      <c r="J31" t="s">
        <v>47</v>
      </c>
      <c r="K31">
        <v>8.0100000000000005E-2</v>
      </c>
    </row>
    <row r="32" spans="2:11" x14ac:dyDescent="0.3">
      <c r="B32" s="55" t="s">
        <v>280</v>
      </c>
      <c r="C32" s="56" t="s">
        <v>50</v>
      </c>
      <c r="D32" s="57">
        <v>0.21420000000000003</v>
      </c>
      <c r="E32" s="51"/>
      <c r="F32" s="5">
        <v>0.1787</v>
      </c>
      <c r="G32" s="5">
        <v>21.42</v>
      </c>
      <c r="H32">
        <f t="shared" si="0"/>
        <v>0.21420000000000003</v>
      </c>
      <c r="J32" t="s">
        <v>49</v>
      </c>
      <c r="K32">
        <v>0.14929999999999999</v>
      </c>
    </row>
    <row r="33" spans="2:11" x14ac:dyDescent="0.3">
      <c r="B33" s="58" t="s">
        <v>280</v>
      </c>
      <c r="C33" s="59" t="s">
        <v>51</v>
      </c>
      <c r="D33" s="60">
        <v>0.16889999999999999</v>
      </c>
      <c r="E33" s="51"/>
      <c r="F33" s="5">
        <v>0.18530000000000002</v>
      </c>
      <c r="G33" s="5">
        <v>16.89</v>
      </c>
      <c r="H33">
        <f t="shared" si="0"/>
        <v>0.16889999999999999</v>
      </c>
      <c r="J33" t="s">
        <v>50</v>
      </c>
      <c r="K33">
        <v>0.1777</v>
      </c>
    </row>
    <row r="34" spans="2:11" x14ac:dyDescent="0.3">
      <c r="B34" s="53" t="s">
        <v>281</v>
      </c>
      <c r="C34" s="53" t="s">
        <v>52</v>
      </c>
      <c r="D34" s="54">
        <v>0.23079999999999998</v>
      </c>
      <c r="E34" s="51"/>
      <c r="F34" s="5">
        <v>0.26319999999999999</v>
      </c>
      <c r="G34" s="5">
        <v>23.08</v>
      </c>
      <c r="H34">
        <f t="shared" si="0"/>
        <v>0.23079999999999998</v>
      </c>
      <c r="J34" t="s">
        <v>51</v>
      </c>
      <c r="K34">
        <v>0.1734</v>
      </c>
    </row>
    <row r="35" spans="2:11" x14ac:dyDescent="0.3">
      <c r="B35" s="56" t="s">
        <v>281</v>
      </c>
      <c r="C35" s="56" t="s">
        <v>53</v>
      </c>
      <c r="D35" s="57">
        <v>0.05</v>
      </c>
      <c r="E35" s="51"/>
      <c r="F35" s="5">
        <v>0.05</v>
      </c>
      <c r="G35" s="5">
        <v>5</v>
      </c>
      <c r="H35">
        <f t="shared" si="0"/>
        <v>0.05</v>
      </c>
      <c r="J35" t="s">
        <v>326</v>
      </c>
      <c r="K35">
        <v>0.26489999999999997</v>
      </c>
    </row>
    <row r="36" spans="2:11" x14ac:dyDescent="0.3">
      <c r="B36" s="56" t="s">
        <v>281</v>
      </c>
      <c r="C36" s="56" t="s">
        <v>54</v>
      </c>
      <c r="D36" s="57">
        <v>0.2545</v>
      </c>
      <c r="E36" s="51"/>
      <c r="F36" s="5">
        <v>0.25600000000000001</v>
      </c>
      <c r="G36" s="5">
        <v>25.45</v>
      </c>
      <c r="H36">
        <f t="shared" si="0"/>
        <v>0.2545</v>
      </c>
      <c r="J36" t="s">
        <v>53</v>
      </c>
      <c r="K36">
        <v>0.05</v>
      </c>
    </row>
    <row r="37" spans="2:11" x14ac:dyDescent="0.3">
      <c r="B37" s="56" t="s">
        <v>281</v>
      </c>
      <c r="C37" s="56" t="s">
        <v>55</v>
      </c>
      <c r="D37" s="57">
        <v>0.27250000000000002</v>
      </c>
      <c r="E37" s="51"/>
      <c r="F37" s="5">
        <v>0.26440000000000002</v>
      </c>
      <c r="G37" s="5">
        <v>27.25</v>
      </c>
      <c r="H37">
        <f t="shared" si="0"/>
        <v>0.27250000000000002</v>
      </c>
      <c r="J37" t="s">
        <v>54</v>
      </c>
      <c r="K37">
        <v>0.28839999999999999</v>
      </c>
    </row>
    <row r="38" spans="2:11" x14ac:dyDescent="0.3">
      <c r="B38" s="56" t="s">
        <v>281</v>
      </c>
      <c r="C38" s="56" t="s">
        <v>56</v>
      </c>
      <c r="D38" s="57">
        <v>8.5099999999999995E-2</v>
      </c>
      <c r="E38" s="51"/>
      <c r="F38" s="5">
        <v>9.6999999999999989E-2</v>
      </c>
      <c r="G38" s="5">
        <v>8.51</v>
      </c>
      <c r="H38">
        <f t="shared" si="0"/>
        <v>8.5099999999999995E-2</v>
      </c>
      <c r="J38" t="s">
        <v>55</v>
      </c>
      <c r="K38">
        <v>0.25670000000000004</v>
      </c>
    </row>
    <row r="39" spans="2:11" x14ac:dyDescent="0.3">
      <c r="B39" s="56" t="s">
        <v>281</v>
      </c>
      <c r="C39" s="56" t="s">
        <v>57</v>
      </c>
      <c r="D39" s="57">
        <v>0.21929999999999999</v>
      </c>
      <c r="E39" s="51"/>
      <c r="F39" s="5">
        <v>0.24940000000000001</v>
      </c>
      <c r="G39" s="5">
        <v>21.93</v>
      </c>
      <c r="H39">
        <f t="shared" si="0"/>
        <v>0.21929999999999999</v>
      </c>
      <c r="J39" t="s">
        <v>56</v>
      </c>
      <c r="K39">
        <v>0.1118</v>
      </c>
    </row>
    <row r="40" spans="2:11" x14ac:dyDescent="0.3">
      <c r="B40" s="56" t="s">
        <v>281</v>
      </c>
      <c r="C40" s="56" t="s">
        <v>269</v>
      </c>
      <c r="D40" s="57">
        <v>0.17</v>
      </c>
      <c r="E40" s="51"/>
      <c r="F40" s="5">
        <v>0.17</v>
      </c>
      <c r="G40" s="5">
        <v>17</v>
      </c>
      <c r="H40">
        <f t="shared" si="0"/>
        <v>0.17</v>
      </c>
      <c r="J40" t="s">
        <v>57</v>
      </c>
      <c r="K40">
        <v>0.23499999999999999</v>
      </c>
    </row>
    <row r="41" spans="2:11" x14ac:dyDescent="0.3">
      <c r="B41" s="56" t="s">
        <v>281</v>
      </c>
      <c r="C41" s="56" t="s">
        <v>58</v>
      </c>
      <c r="D41" s="57">
        <v>0.1343</v>
      </c>
      <c r="E41" s="51"/>
      <c r="F41" s="5">
        <v>0.12619999999999998</v>
      </c>
      <c r="G41" s="5">
        <v>13.43</v>
      </c>
      <c r="H41">
        <f t="shared" si="0"/>
        <v>0.1343</v>
      </c>
      <c r="J41" t="s">
        <v>269</v>
      </c>
      <c r="K41">
        <v>0.17</v>
      </c>
    </row>
    <row r="42" spans="2:11" x14ac:dyDescent="0.3">
      <c r="B42" s="56" t="s">
        <v>281</v>
      </c>
      <c r="C42" s="56" t="s">
        <v>85</v>
      </c>
      <c r="D42" s="57">
        <v>0.24329999999999999</v>
      </c>
      <c r="E42" s="51"/>
      <c r="F42" s="5">
        <v>0.26400000000000001</v>
      </c>
      <c r="G42" s="5">
        <v>24.33</v>
      </c>
      <c r="H42">
        <f t="shared" si="0"/>
        <v>0.24329999999999999</v>
      </c>
      <c r="J42" t="s">
        <v>58</v>
      </c>
      <c r="K42">
        <v>0.12990000000000002</v>
      </c>
    </row>
    <row r="43" spans="2:11" x14ac:dyDescent="0.3">
      <c r="B43" s="56" t="s">
        <v>281</v>
      </c>
      <c r="C43" s="56" t="s">
        <v>59</v>
      </c>
      <c r="D43" s="57">
        <v>0.16239999999999999</v>
      </c>
      <c r="E43" s="51"/>
      <c r="F43" s="5">
        <v>0.18460000000000001</v>
      </c>
      <c r="G43" s="5">
        <v>16.239999999999998</v>
      </c>
      <c r="H43">
        <f t="shared" si="0"/>
        <v>0.16239999999999999</v>
      </c>
      <c r="J43" t="s">
        <v>59</v>
      </c>
      <c r="K43">
        <v>0.20350000000000001</v>
      </c>
    </row>
    <row r="44" spans="2:11" x14ac:dyDescent="0.3">
      <c r="B44" s="56" t="s">
        <v>281</v>
      </c>
      <c r="C44" s="56" t="s">
        <v>60</v>
      </c>
      <c r="D44" s="57">
        <v>0.30430000000000001</v>
      </c>
      <c r="E44" s="51"/>
      <c r="F44" s="5">
        <v>0.30349999999999999</v>
      </c>
      <c r="G44" s="5">
        <v>30.43</v>
      </c>
      <c r="H44">
        <f t="shared" si="0"/>
        <v>0.30430000000000001</v>
      </c>
      <c r="J44" t="s">
        <v>60</v>
      </c>
      <c r="K44">
        <v>0.3019</v>
      </c>
    </row>
    <row r="45" spans="2:11" x14ac:dyDescent="0.3">
      <c r="B45" s="56" t="s">
        <v>281</v>
      </c>
      <c r="C45" s="56" t="s">
        <v>61</v>
      </c>
      <c r="D45" s="57">
        <v>0.28770000000000001</v>
      </c>
      <c r="E45" s="51"/>
      <c r="F45" s="5">
        <v>0.2094</v>
      </c>
      <c r="G45" s="5">
        <v>28.77</v>
      </c>
      <c r="H45">
        <f t="shared" si="0"/>
        <v>0.28770000000000001</v>
      </c>
      <c r="J45" t="s">
        <v>61</v>
      </c>
      <c r="K45">
        <v>0.27050000000000002</v>
      </c>
    </row>
    <row r="46" spans="2:11" x14ac:dyDescent="0.3">
      <c r="B46" s="59" t="s">
        <v>281</v>
      </c>
      <c r="C46" s="59" t="s">
        <v>62</v>
      </c>
      <c r="D46" s="60">
        <v>0.16940000000000002</v>
      </c>
      <c r="E46" s="51"/>
      <c r="F46" s="5">
        <v>0.20749999999999999</v>
      </c>
      <c r="G46" s="5">
        <v>16.940000000000001</v>
      </c>
      <c r="H46">
        <f t="shared" si="0"/>
        <v>0.16940000000000002</v>
      </c>
      <c r="J46" t="s">
        <v>62</v>
      </c>
      <c r="K46">
        <v>0.1724</v>
      </c>
    </row>
    <row r="47" spans="2:11" x14ac:dyDescent="0.3">
      <c r="B47" s="53" t="s">
        <v>281</v>
      </c>
      <c r="C47" s="53" t="s">
        <v>63</v>
      </c>
      <c r="D47" s="54">
        <v>0.05</v>
      </c>
      <c r="E47" s="51"/>
      <c r="F47" s="5">
        <v>6.4000000000000001E-2</v>
      </c>
      <c r="G47" s="5">
        <v>5</v>
      </c>
      <c r="H47">
        <f t="shared" si="0"/>
        <v>0.05</v>
      </c>
      <c r="J47" t="s">
        <v>65</v>
      </c>
      <c r="K47">
        <v>0.1973</v>
      </c>
    </row>
    <row r="48" spans="2:11" x14ac:dyDescent="0.3">
      <c r="B48" s="56" t="s">
        <v>281</v>
      </c>
      <c r="C48" s="56" t="s">
        <v>64</v>
      </c>
      <c r="D48" s="57">
        <v>0.14880000000000002</v>
      </c>
      <c r="E48" s="51"/>
      <c r="F48" s="5">
        <v>0.15390000000000001</v>
      </c>
      <c r="G48" s="5">
        <v>14.88</v>
      </c>
      <c r="H48">
        <f t="shared" si="0"/>
        <v>0.14880000000000002</v>
      </c>
      <c r="J48" t="s">
        <v>63</v>
      </c>
      <c r="K48">
        <v>0.05</v>
      </c>
    </row>
    <row r="49" spans="2:11" x14ac:dyDescent="0.3">
      <c r="B49" s="56" t="s">
        <v>281</v>
      </c>
      <c r="C49" s="56" t="s">
        <v>65</v>
      </c>
      <c r="D49" s="57">
        <v>0.19320000000000001</v>
      </c>
      <c r="E49" s="51"/>
      <c r="F49" s="5">
        <v>0.25469999999999998</v>
      </c>
      <c r="G49" s="5">
        <v>19.32</v>
      </c>
      <c r="H49">
        <f t="shared" si="0"/>
        <v>0.19320000000000001</v>
      </c>
      <c r="J49" t="s">
        <v>64</v>
      </c>
      <c r="K49">
        <v>0.1167</v>
      </c>
    </row>
    <row r="50" spans="2:11" ht="16.5" customHeight="1" x14ac:dyDescent="0.3">
      <c r="B50" s="55" t="s">
        <v>281</v>
      </c>
      <c r="C50" s="56" t="s">
        <v>66</v>
      </c>
      <c r="D50" s="57">
        <v>0.15090000000000001</v>
      </c>
      <c r="E50" s="51"/>
      <c r="F50" s="5">
        <v>0.19539999999999999</v>
      </c>
      <c r="G50" s="5">
        <v>15.09</v>
      </c>
      <c r="H50">
        <f t="shared" si="0"/>
        <v>0.15090000000000001</v>
      </c>
      <c r="J50" t="s">
        <v>66</v>
      </c>
      <c r="K50">
        <v>0.16390000000000002</v>
      </c>
    </row>
    <row r="51" spans="2:11" x14ac:dyDescent="0.3">
      <c r="B51" s="58" t="s">
        <v>281</v>
      </c>
      <c r="C51" s="59" t="s">
        <v>67</v>
      </c>
      <c r="D51" s="60">
        <v>0.2054</v>
      </c>
      <c r="E51" s="51"/>
      <c r="F51" s="5">
        <v>0.2311</v>
      </c>
      <c r="G51" s="5">
        <v>20.54</v>
      </c>
      <c r="H51">
        <f t="shared" si="0"/>
        <v>0.2054</v>
      </c>
      <c r="J51" t="s">
        <v>67</v>
      </c>
      <c r="K51">
        <v>0.29699999999999999</v>
      </c>
    </row>
    <row r="52" spans="2:11" x14ac:dyDescent="0.3">
      <c r="B52" s="52" t="s">
        <v>282</v>
      </c>
      <c r="C52" s="53" t="s">
        <v>68</v>
      </c>
      <c r="D52" s="54">
        <v>0.14560000000000001</v>
      </c>
      <c r="E52" s="51"/>
      <c r="F52" s="5">
        <v>0.21239999999999998</v>
      </c>
      <c r="G52" s="5">
        <v>14.56</v>
      </c>
      <c r="H52">
        <f t="shared" si="0"/>
        <v>0.14560000000000001</v>
      </c>
      <c r="J52" t="s">
        <v>69</v>
      </c>
      <c r="K52">
        <v>0.16109999999999999</v>
      </c>
    </row>
    <row r="53" spans="2:11" x14ac:dyDescent="0.3">
      <c r="B53" s="55" t="s">
        <v>282</v>
      </c>
      <c r="C53" s="56" t="s">
        <v>69</v>
      </c>
      <c r="D53" s="57">
        <v>0.14929999999999999</v>
      </c>
      <c r="E53" s="51"/>
      <c r="F53" s="5">
        <v>0.18329999999999999</v>
      </c>
      <c r="G53" s="5">
        <v>14.93</v>
      </c>
      <c r="H53">
        <f t="shared" si="0"/>
        <v>0.14929999999999999</v>
      </c>
      <c r="J53" t="s">
        <v>72</v>
      </c>
      <c r="K53">
        <v>0.20300000000000001</v>
      </c>
    </row>
    <row r="54" spans="2:11" x14ac:dyDescent="0.3">
      <c r="B54" s="55" t="s">
        <v>282</v>
      </c>
      <c r="C54" s="56" t="s">
        <v>70</v>
      </c>
      <c r="D54" s="57">
        <v>0.1183</v>
      </c>
      <c r="E54" s="51"/>
      <c r="F54" s="5">
        <v>8.8499999999999995E-2</v>
      </c>
      <c r="G54" s="5">
        <v>11.83</v>
      </c>
      <c r="H54">
        <f t="shared" si="0"/>
        <v>0.1183</v>
      </c>
      <c r="J54" t="s">
        <v>73</v>
      </c>
      <c r="K54">
        <v>0.20699999999999999</v>
      </c>
    </row>
    <row r="55" spans="2:11" x14ac:dyDescent="0.3">
      <c r="B55" s="55" t="s">
        <v>282</v>
      </c>
      <c r="C55" s="56" t="s">
        <v>71</v>
      </c>
      <c r="D55" s="57">
        <v>0.20420000000000002</v>
      </c>
      <c r="E55" s="51"/>
      <c r="F55" s="5">
        <v>0.2195</v>
      </c>
      <c r="G55" s="5">
        <v>20.420000000000002</v>
      </c>
      <c r="H55">
        <f t="shared" si="0"/>
        <v>0.20420000000000002</v>
      </c>
      <c r="J55" t="s">
        <v>75</v>
      </c>
      <c r="K55">
        <v>0.21879999999999999</v>
      </c>
    </row>
    <row r="56" spans="2:11" x14ac:dyDescent="0.3">
      <c r="B56" s="55" t="s">
        <v>282</v>
      </c>
      <c r="C56" s="56" t="s">
        <v>72</v>
      </c>
      <c r="D56" s="57">
        <v>0.20280000000000001</v>
      </c>
      <c r="E56" s="51"/>
      <c r="F56" s="5">
        <v>0.19120000000000001</v>
      </c>
      <c r="G56" s="5">
        <v>20.28</v>
      </c>
      <c r="H56">
        <f t="shared" si="0"/>
        <v>0.20280000000000001</v>
      </c>
      <c r="J56" t="s">
        <v>327</v>
      </c>
      <c r="K56">
        <v>0.25850000000000001</v>
      </c>
    </row>
    <row r="57" spans="2:11" x14ac:dyDescent="0.3">
      <c r="B57" s="55" t="s">
        <v>282</v>
      </c>
      <c r="C57" s="56" t="s">
        <v>73</v>
      </c>
      <c r="D57" s="57">
        <v>0.2465</v>
      </c>
      <c r="E57" s="51"/>
      <c r="F57" s="5">
        <v>0.24960000000000002</v>
      </c>
      <c r="G57" s="5">
        <v>24.65</v>
      </c>
      <c r="H57">
        <f t="shared" si="0"/>
        <v>0.2465</v>
      </c>
      <c r="J57" t="s">
        <v>79</v>
      </c>
      <c r="K57">
        <v>0.183</v>
      </c>
    </row>
    <row r="58" spans="2:11" x14ac:dyDescent="0.3">
      <c r="B58" s="55" t="s">
        <v>282</v>
      </c>
      <c r="C58" s="56" t="s">
        <v>74</v>
      </c>
      <c r="D58" s="57">
        <v>0.16800000000000001</v>
      </c>
      <c r="E58" s="51"/>
      <c r="F58" s="5">
        <v>0.20829999999999999</v>
      </c>
      <c r="G58" s="5">
        <v>16.8</v>
      </c>
      <c r="H58">
        <f t="shared" si="0"/>
        <v>0.16800000000000001</v>
      </c>
      <c r="J58" t="s">
        <v>266</v>
      </c>
      <c r="K58">
        <v>0.24129999999999999</v>
      </c>
    </row>
    <row r="59" spans="2:11" x14ac:dyDescent="0.3">
      <c r="B59" s="55" t="s">
        <v>282</v>
      </c>
      <c r="C59" s="56" t="s">
        <v>75</v>
      </c>
      <c r="D59" s="57">
        <v>0.20519999999999999</v>
      </c>
      <c r="E59" s="51"/>
      <c r="F59" s="5">
        <v>0.19739999999999999</v>
      </c>
      <c r="G59" s="5">
        <v>20.52</v>
      </c>
      <c r="H59">
        <f t="shared" si="0"/>
        <v>0.20519999999999999</v>
      </c>
      <c r="J59" t="s">
        <v>80</v>
      </c>
      <c r="K59">
        <v>0.2213</v>
      </c>
    </row>
    <row r="60" spans="2:11" x14ac:dyDescent="0.3">
      <c r="B60" s="55" t="s">
        <v>282</v>
      </c>
      <c r="C60" s="56" t="s">
        <v>76</v>
      </c>
      <c r="D60" s="57">
        <v>0.14760000000000001</v>
      </c>
      <c r="E60" s="51"/>
      <c r="F60" s="5">
        <v>0.16</v>
      </c>
      <c r="G60" s="5">
        <v>14.76</v>
      </c>
      <c r="H60">
        <f t="shared" si="0"/>
        <v>0.14760000000000001</v>
      </c>
      <c r="J60" t="s">
        <v>89</v>
      </c>
      <c r="K60">
        <v>0.26379999999999998</v>
      </c>
    </row>
    <row r="61" spans="2:11" x14ac:dyDescent="0.3">
      <c r="B61" s="55" t="s">
        <v>282</v>
      </c>
      <c r="C61" s="56" t="s">
        <v>77</v>
      </c>
      <c r="D61" s="57">
        <v>0.28600000000000003</v>
      </c>
      <c r="E61" s="51"/>
      <c r="F61" s="5">
        <v>0.29020000000000001</v>
      </c>
      <c r="G61" s="5">
        <v>28.6</v>
      </c>
      <c r="H61">
        <f t="shared" si="0"/>
        <v>0.28600000000000003</v>
      </c>
      <c r="J61" t="s">
        <v>90</v>
      </c>
      <c r="K61">
        <v>0.22940000000000002</v>
      </c>
    </row>
    <row r="62" spans="2:11" x14ac:dyDescent="0.3">
      <c r="B62" s="55" t="s">
        <v>282</v>
      </c>
      <c r="C62" s="56" t="s">
        <v>78</v>
      </c>
      <c r="D62" s="57">
        <v>0.05</v>
      </c>
      <c r="E62" s="51"/>
      <c r="F62" s="5">
        <v>0.05</v>
      </c>
      <c r="G62" s="5">
        <v>5</v>
      </c>
      <c r="H62">
        <f t="shared" si="0"/>
        <v>0.05</v>
      </c>
      <c r="J62" t="s">
        <v>91</v>
      </c>
      <c r="K62">
        <v>0.2555</v>
      </c>
    </row>
    <row r="63" spans="2:11" x14ac:dyDescent="0.3">
      <c r="B63" s="55" t="s">
        <v>282</v>
      </c>
      <c r="C63" s="56" t="s">
        <v>270</v>
      </c>
      <c r="D63" s="57">
        <v>0.05</v>
      </c>
      <c r="E63" s="51"/>
      <c r="F63" s="5">
        <v>0.05</v>
      </c>
      <c r="G63" s="5">
        <v>5</v>
      </c>
      <c r="H63">
        <f t="shared" si="0"/>
        <v>0.05</v>
      </c>
      <c r="J63" t="s">
        <v>328</v>
      </c>
      <c r="K63">
        <v>0.1454</v>
      </c>
    </row>
    <row r="64" spans="2:11" x14ac:dyDescent="0.3">
      <c r="B64" s="55" t="s">
        <v>282</v>
      </c>
      <c r="C64" s="56" t="s">
        <v>79</v>
      </c>
      <c r="D64" s="57">
        <v>0.18659999999999999</v>
      </c>
      <c r="E64" s="51"/>
      <c r="F64" s="5">
        <v>0.19329999999999997</v>
      </c>
      <c r="G64" s="5">
        <v>18.66</v>
      </c>
      <c r="H64">
        <f t="shared" si="0"/>
        <v>0.18659999999999999</v>
      </c>
      <c r="J64" t="s">
        <v>92</v>
      </c>
      <c r="K64">
        <v>0.2286</v>
      </c>
    </row>
    <row r="65" spans="2:11" x14ac:dyDescent="0.3">
      <c r="B65" s="56" t="s">
        <v>282</v>
      </c>
      <c r="C65" s="56" t="s">
        <v>266</v>
      </c>
      <c r="D65" s="57">
        <v>0.2205</v>
      </c>
      <c r="E65" s="51"/>
      <c r="F65" s="5">
        <v>0.26079999999999998</v>
      </c>
      <c r="G65" s="5">
        <v>22.05</v>
      </c>
      <c r="H65">
        <f t="shared" si="0"/>
        <v>0.2205</v>
      </c>
      <c r="J65" t="s">
        <v>93</v>
      </c>
      <c r="K65">
        <v>0.23250000000000001</v>
      </c>
    </row>
    <row r="66" spans="2:11" x14ac:dyDescent="0.3">
      <c r="B66" s="56" t="s">
        <v>282</v>
      </c>
      <c r="C66" s="56" t="s">
        <v>80</v>
      </c>
      <c r="D66" s="57">
        <v>0.23019999999999999</v>
      </c>
      <c r="E66" s="51"/>
      <c r="F66" s="5">
        <v>0.23350000000000001</v>
      </c>
      <c r="G66" s="5">
        <v>23.02</v>
      </c>
      <c r="H66">
        <f t="shared" si="0"/>
        <v>0.23019999999999999</v>
      </c>
      <c r="J66" t="s">
        <v>94</v>
      </c>
      <c r="K66">
        <v>0.3014</v>
      </c>
    </row>
    <row r="67" spans="2:11" x14ac:dyDescent="0.3">
      <c r="B67" s="59" t="s">
        <v>282</v>
      </c>
      <c r="C67" s="59" t="s">
        <v>81</v>
      </c>
      <c r="D67" s="60">
        <v>0.05</v>
      </c>
      <c r="E67" s="51"/>
      <c r="F67" s="5">
        <v>0.10880000000000001</v>
      </c>
      <c r="G67" s="5">
        <v>5</v>
      </c>
      <c r="H67">
        <f t="shared" si="0"/>
        <v>0.05</v>
      </c>
      <c r="J67" t="s">
        <v>95</v>
      </c>
      <c r="K67">
        <v>0.2833</v>
      </c>
    </row>
    <row r="68" spans="2:11" x14ac:dyDescent="0.3">
      <c r="B68" s="53" t="s">
        <v>283</v>
      </c>
      <c r="C68" s="53" t="s">
        <v>82</v>
      </c>
      <c r="D68" s="54">
        <v>0.17510000000000001</v>
      </c>
      <c r="E68" s="51"/>
      <c r="F68" s="5">
        <v>0.18289999999999998</v>
      </c>
      <c r="G68" s="5">
        <v>17.510000000000002</v>
      </c>
      <c r="H68">
        <f t="shared" si="0"/>
        <v>0.17510000000000001</v>
      </c>
      <c r="J68" t="s">
        <v>271</v>
      </c>
      <c r="K68">
        <v>0.1552</v>
      </c>
    </row>
    <row r="69" spans="2:11" x14ac:dyDescent="0.3">
      <c r="B69" s="56" t="s">
        <v>283</v>
      </c>
      <c r="C69" s="56" t="s">
        <v>83</v>
      </c>
      <c r="D69" s="57">
        <v>0.21899999999999997</v>
      </c>
      <c r="E69" s="51"/>
      <c r="F69" s="5">
        <v>0.20620000000000002</v>
      </c>
      <c r="G69" s="5">
        <v>21.9</v>
      </c>
      <c r="H69">
        <f t="shared" ref="H69:H132" si="1">G69/100</f>
        <v>0.21899999999999997</v>
      </c>
      <c r="J69" t="s">
        <v>96</v>
      </c>
      <c r="K69">
        <v>0.21059999999999998</v>
      </c>
    </row>
    <row r="70" spans="2:11" x14ac:dyDescent="0.3">
      <c r="B70" s="56" t="s">
        <v>283</v>
      </c>
      <c r="C70" s="56" t="s">
        <v>84</v>
      </c>
      <c r="D70" s="57">
        <v>0.18030000000000002</v>
      </c>
      <c r="E70" s="51"/>
      <c r="F70" s="5">
        <v>0.19440000000000002</v>
      </c>
      <c r="G70" s="5">
        <v>18.03</v>
      </c>
      <c r="H70">
        <f t="shared" si="1"/>
        <v>0.18030000000000002</v>
      </c>
      <c r="J70" t="s">
        <v>97</v>
      </c>
      <c r="K70">
        <v>0.26679999999999998</v>
      </c>
    </row>
    <row r="71" spans="2:11" x14ac:dyDescent="0.3">
      <c r="B71" s="56" t="s">
        <v>283</v>
      </c>
      <c r="C71" s="56" t="s">
        <v>86</v>
      </c>
      <c r="D71" s="57">
        <v>0.19820000000000002</v>
      </c>
      <c r="E71" s="51"/>
      <c r="F71" s="5">
        <v>0.2026</v>
      </c>
      <c r="G71" s="5">
        <v>19.82</v>
      </c>
      <c r="H71">
        <f t="shared" si="1"/>
        <v>0.19820000000000002</v>
      </c>
      <c r="J71" t="s">
        <v>98</v>
      </c>
      <c r="K71">
        <v>0.26550000000000001</v>
      </c>
    </row>
    <row r="72" spans="2:11" x14ac:dyDescent="0.3">
      <c r="B72" s="56" t="s">
        <v>283</v>
      </c>
      <c r="C72" s="56" t="s">
        <v>87</v>
      </c>
      <c r="D72" s="57">
        <v>0.19670000000000001</v>
      </c>
      <c r="E72" s="51"/>
      <c r="F72" s="5">
        <v>0.2646</v>
      </c>
      <c r="G72" s="5">
        <v>19.670000000000002</v>
      </c>
      <c r="H72">
        <f t="shared" si="1"/>
        <v>0.19670000000000001</v>
      </c>
      <c r="J72" t="s">
        <v>272</v>
      </c>
      <c r="K72">
        <v>0.22399999999999998</v>
      </c>
    </row>
    <row r="73" spans="2:11" x14ac:dyDescent="0.3">
      <c r="B73" s="56" t="s">
        <v>283</v>
      </c>
      <c r="C73" s="56" t="s">
        <v>88</v>
      </c>
      <c r="D73" s="57">
        <v>0.29220000000000002</v>
      </c>
      <c r="E73" s="51"/>
      <c r="F73" s="5">
        <v>0.28550000000000003</v>
      </c>
      <c r="G73" s="5">
        <v>29.22</v>
      </c>
      <c r="H73">
        <f t="shared" si="1"/>
        <v>0.29220000000000002</v>
      </c>
      <c r="J73" t="s">
        <v>99</v>
      </c>
      <c r="K73">
        <v>0.2014</v>
      </c>
    </row>
    <row r="74" spans="2:11" x14ac:dyDescent="0.3">
      <c r="B74" s="59" t="s">
        <v>283</v>
      </c>
      <c r="C74" s="59" t="s">
        <v>286</v>
      </c>
      <c r="D74" s="60">
        <v>0.2155</v>
      </c>
      <c r="E74" s="51"/>
      <c r="F74" s="5"/>
      <c r="G74" s="5">
        <v>21.55</v>
      </c>
      <c r="H74">
        <f t="shared" si="1"/>
        <v>0.2155</v>
      </c>
      <c r="J74" t="s">
        <v>100</v>
      </c>
      <c r="K74">
        <v>0.1048</v>
      </c>
    </row>
    <row r="75" spans="2:11" x14ac:dyDescent="0.3">
      <c r="B75" s="38" t="s">
        <v>284</v>
      </c>
      <c r="C75" s="38" t="s">
        <v>89</v>
      </c>
      <c r="D75" s="39">
        <v>0.30449999999999999</v>
      </c>
      <c r="E75" s="51"/>
      <c r="F75" s="5"/>
      <c r="G75" s="5">
        <v>30.45</v>
      </c>
      <c r="H75">
        <f t="shared" si="1"/>
        <v>0.30449999999999999</v>
      </c>
      <c r="J75" t="s">
        <v>101</v>
      </c>
      <c r="K75">
        <v>0.13150000000000001</v>
      </c>
    </row>
    <row r="76" spans="2:11" x14ac:dyDescent="0.3">
      <c r="B76" s="38" t="s">
        <v>284</v>
      </c>
      <c r="C76" s="38" t="s">
        <v>90</v>
      </c>
      <c r="D76" s="39">
        <v>0.26850000000000002</v>
      </c>
      <c r="E76" s="51"/>
      <c r="F76" s="5"/>
      <c r="G76" s="5">
        <v>26.85</v>
      </c>
      <c r="H76">
        <f t="shared" si="1"/>
        <v>0.26850000000000002</v>
      </c>
      <c r="J76" t="s">
        <v>329</v>
      </c>
      <c r="K76">
        <v>0.20989999999999998</v>
      </c>
    </row>
    <row r="77" spans="2:11" x14ac:dyDescent="0.3">
      <c r="B77" s="38" t="s">
        <v>284</v>
      </c>
      <c r="C77" s="38" t="s">
        <v>91</v>
      </c>
      <c r="D77" s="39">
        <v>0.27410000000000001</v>
      </c>
      <c r="E77" s="51"/>
      <c r="F77" s="5"/>
      <c r="G77" s="5">
        <v>27.41</v>
      </c>
      <c r="H77">
        <f t="shared" si="1"/>
        <v>0.27410000000000001</v>
      </c>
      <c r="J77" t="s">
        <v>103</v>
      </c>
      <c r="K77">
        <v>0.23780000000000001</v>
      </c>
    </row>
    <row r="78" spans="2:11" x14ac:dyDescent="0.3">
      <c r="B78" s="38" t="s">
        <v>284</v>
      </c>
      <c r="C78" s="38" t="s">
        <v>92</v>
      </c>
      <c r="D78" s="39">
        <v>0.28000000000000003</v>
      </c>
      <c r="E78" s="51"/>
      <c r="F78" s="5"/>
      <c r="G78" s="5">
        <v>28</v>
      </c>
      <c r="H78">
        <f t="shared" si="1"/>
        <v>0.28000000000000003</v>
      </c>
      <c r="J78" t="s">
        <v>104</v>
      </c>
      <c r="K78">
        <v>0.2364</v>
      </c>
    </row>
    <row r="79" spans="2:11" x14ac:dyDescent="0.3">
      <c r="B79" s="38" t="s">
        <v>284</v>
      </c>
      <c r="C79" s="38" t="s">
        <v>93</v>
      </c>
      <c r="D79" s="39">
        <v>0.26950000000000002</v>
      </c>
      <c r="E79" s="51"/>
      <c r="F79" s="5"/>
      <c r="G79" s="5">
        <v>26.95</v>
      </c>
      <c r="H79">
        <f t="shared" si="1"/>
        <v>0.26950000000000002</v>
      </c>
      <c r="J79" t="s">
        <v>105</v>
      </c>
      <c r="K79">
        <v>0.23980000000000001</v>
      </c>
    </row>
    <row r="80" spans="2:11" x14ac:dyDescent="0.3">
      <c r="B80" s="38" t="s">
        <v>284</v>
      </c>
      <c r="C80" s="38" t="s">
        <v>94</v>
      </c>
      <c r="D80" s="39">
        <v>0.2898</v>
      </c>
      <c r="E80" s="51"/>
      <c r="F80" s="5"/>
      <c r="G80" s="5">
        <v>28.98</v>
      </c>
      <c r="H80">
        <f t="shared" si="1"/>
        <v>0.2898</v>
      </c>
      <c r="J80" t="s">
        <v>106</v>
      </c>
      <c r="K80">
        <v>0.29089999999999999</v>
      </c>
    </row>
    <row r="81" spans="2:11" x14ac:dyDescent="0.3">
      <c r="B81" s="38" t="s">
        <v>284</v>
      </c>
      <c r="C81" s="38" t="s">
        <v>95</v>
      </c>
      <c r="D81" s="39">
        <v>0.27699999999999997</v>
      </c>
      <c r="E81" s="51"/>
      <c r="F81" s="5"/>
      <c r="G81" s="5">
        <v>27.7</v>
      </c>
      <c r="H81">
        <f t="shared" si="1"/>
        <v>0.27699999999999997</v>
      </c>
      <c r="J81" t="s">
        <v>107</v>
      </c>
      <c r="K81">
        <v>0.2492</v>
      </c>
    </row>
    <row r="82" spans="2:11" x14ac:dyDescent="0.3">
      <c r="B82" s="38" t="s">
        <v>284</v>
      </c>
      <c r="C82" s="38" t="s">
        <v>271</v>
      </c>
      <c r="D82" s="39">
        <v>0.19320000000000001</v>
      </c>
      <c r="E82" s="51"/>
      <c r="F82" s="5"/>
      <c r="G82" s="5">
        <v>19.32</v>
      </c>
      <c r="H82">
        <f t="shared" si="1"/>
        <v>0.19320000000000001</v>
      </c>
      <c r="J82" t="s">
        <v>108</v>
      </c>
      <c r="K82">
        <v>0.26719999999999999</v>
      </c>
    </row>
    <row r="83" spans="2:11" x14ac:dyDescent="0.3">
      <c r="B83" s="38" t="s">
        <v>284</v>
      </c>
      <c r="C83" s="38" t="s">
        <v>96</v>
      </c>
      <c r="D83" s="39">
        <v>0.28699999999999998</v>
      </c>
      <c r="E83" s="51"/>
      <c r="F83" s="5"/>
      <c r="G83" s="5">
        <v>28.7</v>
      </c>
      <c r="H83">
        <f t="shared" si="1"/>
        <v>0.28699999999999998</v>
      </c>
      <c r="J83" t="s">
        <v>110</v>
      </c>
      <c r="K83">
        <v>0.20309999999999997</v>
      </c>
    </row>
    <row r="84" spans="2:11" x14ac:dyDescent="0.3">
      <c r="B84" s="38" t="s">
        <v>284</v>
      </c>
      <c r="C84" s="38" t="s">
        <v>97</v>
      </c>
      <c r="D84" s="39">
        <v>0.28300000000000003</v>
      </c>
      <c r="E84" s="51"/>
      <c r="F84" s="5"/>
      <c r="G84" s="5">
        <v>28.3</v>
      </c>
      <c r="H84">
        <f t="shared" si="1"/>
        <v>0.28300000000000003</v>
      </c>
      <c r="J84" t="s">
        <v>111</v>
      </c>
      <c r="K84">
        <v>5.1900000000000002E-2</v>
      </c>
    </row>
    <row r="85" spans="2:11" x14ac:dyDescent="0.3">
      <c r="B85" s="38" t="s">
        <v>284</v>
      </c>
      <c r="C85" s="38" t="s">
        <v>98</v>
      </c>
      <c r="D85" s="39">
        <v>0.30099999999999999</v>
      </c>
      <c r="E85" s="51"/>
      <c r="F85" s="5"/>
      <c r="G85" s="5">
        <v>30.1</v>
      </c>
      <c r="H85">
        <f t="shared" si="1"/>
        <v>0.30099999999999999</v>
      </c>
      <c r="J85" t="s">
        <v>330</v>
      </c>
      <c r="K85">
        <v>0.20579999999999998</v>
      </c>
    </row>
    <row r="86" spans="2:11" x14ac:dyDescent="0.3">
      <c r="B86" s="38" t="s">
        <v>284</v>
      </c>
      <c r="C86" s="38" t="s">
        <v>272</v>
      </c>
      <c r="D86" s="39">
        <v>0.25009999999999999</v>
      </c>
      <c r="E86" s="51"/>
      <c r="F86" s="5"/>
      <c r="G86" s="5">
        <v>25.01</v>
      </c>
      <c r="H86">
        <f t="shared" si="1"/>
        <v>0.25009999999999999</v>
      </c>
      <c r="J86" t="s">
        <v>333</v>
      </c>
      <c r="K86">
        <v>0.1298</v>
      </c>
    </row>
    <row r="87" spans="2:11" x14ac:dyDescent="0.3">
      <c r="B87" s="38" t="s">
        <v>284</v>
      </c>
      <c r="C87" s="38" t="s">
        <v>99</v>
      </c>
      <c r="D87" s="39">
        <v>0.24760000000000001</v>
      </c>
      <c r="E87" s="51"/>
      <c r="F87" s="5"/>
      <c r="G87" s="5">
        <v>24.76</v>
      </c>
      <c r="H87">
        <f t="shared" si="1"/>
        <v>0.24760000000000001</v>
      </c>
      <c r="J87" t="s">
        <v>331</v>
      </c>
      <c r="K87">
        <v>0.187</v>
      </c>
    </row>
    <row r="88" spans="2:11" x14ac:dyDescent="0.3">
      <c r="B88" s="38" t="s">
        <v>284</v>
      </c>
      <c r="C88" s="38" t="s">
        <v>100</v>
      </c>
      <c r="D88" s="39">
        <v>0.16570000000000001</v>
      </c>
      <c r="E88" s="51"/>
      <c r="F88" s="5"/>
      <c r="G88" s="5">
        <v>16.57</v>
      </c>
      <c r="H88">
        <f t="shared" si="1"/>
        <v>0.16570000000000001</v>
      </c>
      <c r="J88" t="s">
        <v>113</v>
      </c>
      <c r="K88">
        <v>0.183</v>
      </c>
    </row>
    <row r="89" spans="2:11" x14ac:dyDescent="0.3">
      <c r="B89" s="38" t="s">
        <v>284</v>
      </c>
      <c r="C89" s="38" t="s">
        <v>101</v>
      </c>
      <c r="D89" s="39">
        <v>0.2802</v>
      </c>
      <c r="E89" s="51"/>
      <c r="F89" s="5"/>
      <c r="G89" s="5">
        <v>28.02</v>
      </c>
      <c r="H89">
        <f t="shared" si="1"/>
        <v>0.2802</v>
      </c>
      <c r="J89" t="s">
        <v>114</v>
      </c>
      <c r="K89">
        <v>0.27679999999999999</v>
      </c>
    </row>
    <row r="90" spans="2:11" x14ac:dyDescent="0.3">
      <c r="B90" s="38" t="s">
        <v>284</v>
      </c>
      <c r="C90" s="38" t="s">
        <v>102</v>
      </c>
      <c r="D90" s="39">
        <v>0.26600000000000001</v>
      </c>
      <c r="E90" s="51"/>
      <c r="F90" s="5"/>
      <c r="G90" s="5">
        <v>26.6</v>
      </c>
      <c r="H90">
        <f t="shared" si="1"/>
        <v>0.26600000000000001</v>
      </c>
      <c r="J90" t="s">
        <v>143</v>
      </c>
      <c r="K90">
        <v>0.28210000000000002</v>
      </c>
    </row>
    <row r="91" spans="2:11" x14ac:dyDescent="0.3">
      <c r="B91" s="38" t="s">
        <v>284</v>
      </c>
      <c r="C91" s="38" t="s">
        <v>103</v>
      </c>
      <c r="D91" s="39">
        <v>0.2661</v>
      </c>
      <c r="E91" s="51"/>
      <c r="F91" s="5"/>
      <c r="G91" s="5">
        <v>26.61</v>
      </c>
      <c r="H91">
        <f t="shared" si="1"/>
        <v>0.2661</v>
      </c>
      <c r="J91" t="s">
        <v>145</v>
      </c>
      <c r="K91">
        <v>0.23019999999999999</v>
      </c>
    </row>
    <row r="92" spans="2:11" x14ac:dyDescent="0.3">
      <c r="B92" s="38" t="s">
        <v>284</v>
      </c>
      <c r="C92" s="38" t="s">
        <v>104</v>
      </c>
      <c r="D92" s="39">
        <v>0.27329999999999999</v>
      </c>
      <c r="E92" s="51"/>
      <c r="F92" s="5"/>
      <c r="G92" s="5">
        <v>27.33</v>
      </c>
      <c r="H92">
        <f t="shared" si="1"/>
        <v>0.27329999999999999</v>
      </c>
      <c r="J92" t="s">
        <v>146</v>
      </c>
      <c r="K92">
        <v>0.24170000000000003</v>
      </c>
    </row>
    <row r="93" spans="2:11" x14ac:dyDescent="0.3">
      <c r="B93" s="38" t="s">
        <v>284</v>
      </c>
      <c r="C93" s="38" t="s">
        <v>105</v>
      </c>
      <c r="D93" s="39">
        <v>0.27089999999999997</v>
      </c>
      <c r="E93" s="51"/>
      <c r="F93" s="5"/>
      <c r="G93" s="5">
        <v>27.09</v>
      </c>
      <c r="H93">
        <f t="shared" si="1"/>
        <v>0.27089999999999997</v>
      </c>
      <c r="J93" t="s">
        <v>147</v>
      </c>
      <c r="K93">
        <v>0.20649999999999999</v>
      </c>
    </row>
    <row r="94" spans="2:11" x14ac:dyDescent="0.3">
      <c r="B94" s="38" t="s">
        <v>284</v>
      </c>
      <c r="C94" s="38" t="s">
        <v>106</v>
      </c>
      <c r="D94" s="39">
        <v>0.28699999999999998</v>
      </c>
      <c r="E94" s="51"/>
      <c r="F94" s="5"/>
      <c r="G94" s="5">
        <v>28.7</v>
      </c>
      <c r="H94">
        <f t="shared" si="1"/>
        <v>0.28699999999999998</v>
      </c>
      <c r="J94" t="s">
        <v>148</v>
      </c>
      <c r="K94">
        <v>0.29089999999999999</v>
      </c>
    </row>
    <row r="95" spans="2:11" x14ac:dyDescent="0.3">
      <c r="B95" s="38" t="s">
        <v>284</v>
      </c>
      <c r="C95" s="38" t="s">
        <v>107</v>
      </c>
      <c r="D95" s="39">
        <v>0.28699999999999998</v>
      </c>
      <c r="E95" s="51"/>
      <c r="F95" s="5"/>
      <c r="G95" s="5">
        <v>28.7</v>
      </c>
      <c r="H95">
        <f t="shared" si="1"/>
        <v>0.28699999999999998</v>
      </c>
      <c r="J95" t="s">
        <v>149</v>
      </c>
      <c r="K95">
        <v>0.1532</v>
      </c>
    </row>
    <row r="96" spans="2:11" x14ac:dyDescent="0.3">
      <c r="B96" s="38" t="s">
        <v>284</v>
      </c>
      <c r="C96" s="38" t="s">
        <v>108</v>
      </c>
      <c r="D96" s="39">
        <v>0.30449999999999999</v>
      </c>
      <c r="E96" s="51"/>
      <c r="F96" s="5"/>
      <c r="G96" s="5">
        <v>30.45</v>
      </c>
      <c r="H96">
        <f t="shared" si="1"/>
        <v>0.30449999999999999</v>
      </c>
      <c r="J96" t="s">
        <v>332</v>
      </c>
      <c r="K96">
        <v>5.1900000000000002E-2</v>
      </c>
    </row>
    <row r="97" spans="2:11" x14ac:dyDescent="0.3">
      <c r="B97" s="38" t="s">
        <v>284</v>
      </c>
      <c r="C97" s="38" t="s">
        <v>109</v>
      </c>
      <c r="D97" s="39">
        <v>0.19149999999999998</v>
      </c>
      <c r="E97" s="51"/>
      <c r="F97" s="5"/>
      <c r="G97" s="5">
        <v>19.149999999999999</v>
      </c>
      <c r="H97">
        <f t="shared" si="1"/>
        <v>0.19149999999999998</v>
      </c>
      <c r="J97" t="s">
        <v>150</v>
      </c>
      <c r="K97">
        <v>0.32100000000000001</v>
      </c>
    </row>
    <row r="98" spans="2:11" x14ac:dyDescent="0.3">
      <c r="B98" s="38" t="s">
        <v>284</v>
      </c>
      <c r="C98" s="38" t="s">
        <v>110</v>
      </c>
      <c r="D98" s="39">
        <v>0.315</v>
      </c>
      <c r="E98" s="51"/>
      <c r="F98" s="5"/>
      <c r="G98" s="5">
        <v>31.5</v>
      </c>
      <c r="H98">
        <f t="shared" si="1"/>
        <v>0.315</v>
      </c>
      <c r="J98" t="s">
        <v>334</v>
      </c>
      <c r="K98">
        <v>0.20920000000000002</v>
      </c>
    </row>
    <row r="99" spans="2:11" x14ac:dyDescent="0.3">
      <c r="B99" s="38" t="s">
        <v>284</v>
      </c>
      <c r="C99" s="38" t="s">
        <v>111</v>
      </c>
      <c r="D99" s="39">
        <v>0.1232</v>
      </c>
      <c r="E99" s="51"/>
      <c r="F99" s="5"/>
      <c r="G99" s="5">
        <v>12.32</v>
      </c>
      <c r="H99">
        <f t="shared" si="1"/>
        <v>0.1232</v>
      </c>
      <c r="J99" t="s">
        <v>112</v>
      </c>
      <c r="K99">
        <v>0.20039999999999999</v>
      </c>
    </row>
    <row r="100" spans="2:11" x14ac:dyDescent="0.3">
      <c r="B100" s="38" t="s">
        <v>284</v>
      </c>
      <c r="C100" s="38" t="s">
        <v>273</v>
      </c>
      <c r="D100" s="39">
        <v>0.153</v>
      </c>
      <c r="E100" s="51"/>
      <c r="F100" s="5"/>
      <c r="G100" s="5">
        <v>15.3</v>
      </c>
      <c r="H100">
        <f t="shared" si="1"/>
        <v>0.153</v>
      </c>
      <c r="J100" t="s">
        <v>274</v>
      </c>
      <c r="K100">
        <v>0.17430000000000001</v>
      </c>
    </row>
    <row r="101" spans="2:11" x14ac:dyDescent="0.3">
      <c r="B101" s="38" t="s">
        <v>284</v>
      </c>
      <c r="C101" s="38" t="s">
        <v>112</v>
      </c>
      <c r="D101" s="39">
        <v>0.30449999999999999</v>
      </c>
      <c r="E101" s="51"/>
      <c r="F101" s="5"/>
      <c r="G101" s="5">
        <v>30.45</v>
      </c>
      <c r="H101">
        <f t="shared" si="1"/>
        <v>0.30449999999999999</v>
      </c>
      <c r="J101" t="s">
        <v>116</v>
      </c>
      <c r="K101">
        <v>5.1900000000000002E-2</v>
      </c>
    </row>
    <row r="102" spans="2:11" x14ac:dyDescent="0.3">
      <c r="B102" s="38" t="s">
        <v>284</v>
      </c>
      <c r="C102" s="38" t="s">
        <v>274</v>
      </c>
      <c r="D102" s="39">
        <v>0.14580000000000001</v>
      </c>
      <c r="E102" s="51"/>
      <c r="F102" s="5"/>
      <c r="G102" s="5">
        <v>14.58</v>
      </c>
      <c r="H102">
        <f t="shared" si="1"/>
        <v>0.14580000000000001</v>
      </c>
      <c r="J102" t="s">
        <v>118</v>
      </c>
      <c r="K102">
        <v>0.25280000000000002</v>
      </c>
    </row>
    <row r="103" spans="2:11" x14ac:dyDescent="0.3">
      <c r="B103" s="38" t="s">
        <v>284</v>
      </c>
      <c r="C103" s="38" t="s">
        <v>115</v>
      </c>
      <c r="D103" s="39">
        <v>0.21690000000000001</v>
      </c>
      <c r="E103" s="51"/>
      <c r="F103" s="5"/>
      <c r="G103" s="5">
        <v>21.69</v>
      </c>
      <c r="H103">
        <f t="shared" si="1"/>
        <v>0.21690000000000001</v>
      </c>
      <c r="J103" t="s">
        <v>119</v>
      </c>
      <c r="K103">
        <v>0.16329999999999997</v>
      </c>
    </row>
    <row r="104" spans="2:11" x14ac:dyDescent="0.3">
      <c r="B104" s="38" t="s">
        <v>284</v>
      </c>
      <c r="C104" s="38" t="s">
        <v>116</v>
      </c>
      <c r="D104" s="39">
        <v>0.26100000000000001</v>
      </c>
      <c r="E104" s="51"/>
      <c r="F104" s="5"/>
      <c r="G104" s="5">
        <v>26.1</v>
      </c>
      <c r="H104">
        <f t="shared" si="1"/>
        <v>0.26100000000000001</v>
      </c>
      <c r="J104" t="s">
        <v>120</v>
      </c>
      <c r="K104">
        <v>0.24129999999999999</v>
      </c>
    </row>
    <row r="105" spans="2:11" x14ac:dyDescent="0.3">
      <c r="B105" s="38" t="s">
        <v>284</v>
      </c>
      <c r="C105" s="38" t="s">
        <v>117</v>
      </c>
      <c r="D105" s="39">
        <v>0.27899999999999997</v>
      </c>
      <c r="E105" s="51"/>
      <c r="F105" s="5"/>
      <c r="G105" s="5">
        <v>27.9</v>
      </c>
      <c r="H105">
        <f t="shared" si="1"/>
        <v>0.27899999999999997</v>
      </c>
      <c r="J105" t="s">
        <v>121</v>
      </c>
      <c r="K105">
        <v>0.30130000000000001</v>
      </c>
    </row>
    <row r="106" spans="2:11" x14ac:dyDescent="0.3">
      <c r="B106" s="38" t="s">
        <v>284</v>
      </c>
      <c r="C106" s="38" t="s">
        <v>118</v>
      </c>
      <c r="D106" s="39">
        <v>0.29399999999999998</v>
      </c>
      <c r="E106" s="51"/>
      <c r="F106" s="5"/>
      <c r="G106" s="5">
        <v>29.4</v>
      </c>
      <c r="H106">
        <f t="shared" si="1"/>
        <v>0.29399999999999998</v>
      </c>
      <c r="J106" t="s">
        <v>122</v>
      </c>
      <c r="K106">
        <v>0.23899999999999999</v>
      </c>
    </row>
    <row r="107" spans="2:11" x14ac:dyDescent="0.3">
      <c r="B107" s="38" t="s">
        <v>284</v>
      </c>
      <c r="C107" s="38" t="s">
        <v>119</v>
      </c>
      <c r="D107" s="39">
        <v>0.14169999999999999</v>
      </c>
      <c r="E107" s="51"/>
      <c r="F107" s="5"/>
      <c r="G107" s="5">
        <v>14.17</v>
      </c>
      <c r="H107">
        <f t="shared" si="1"/>
        <v>0.14169999999999999</v>
      </c>
      <c r="J107" t="s">
        <v>123</v>
      </c>
      <c r="K107">
        <v>0.28410000000000002</v>
      </c>
    </row>
    <row r="108" spans="2:11" x14ac:dyDescent="0.3">
      <c r="B108" s="38" t="s">
        <v>284</v>
      </c>
      <c r="C108" s="38" t="s">
        <v>120</v>
      </c>
      <c r="D108" s="39">
        <v>0.27550000000000002</v>
      </c>
      <c r="E108" s="51"/>
      <c r="F108" s="5"/>
      <c r="G108" s="5">
        <v>27.55</v>
      </c>
      <c r="H108">
        <f t="shared" si="1"/>
        <v>0.27550000000000002</v>
      </c>
      <c r="J108" t="s">
        <v>124</v>
      </c>
      <c r="K108">
        <v>0.24460000000000001</v>
      </c>
    </row>
    <row r="109" spans="2:11" x14ac:dyDescent="0.3">
      <c r="B109" s="38" t="s">
        <v>284</v>
      </c>
      <c r="C109" s="38" t="s">
        <v>121</v>
      </c>
      <c r="D109" s="39">
        <v>0.30449999999999999</v>
      </c>
      <c r="E109" s="51"/>
      <c r="F109" s="5"/>
      <c r="G109" s="5">
        <v>30.45</v>
      </c>
      <c r="H109">
        <f t="shared" si="1"/>
        <v>0.30449999999999999</v>
      </c>
      <c r="J109" t="s">
        <v>125</v>
      </c>
      <c r="K109">
        <v>0.25239999999999996</v>
      </c>
    </row>
    <row r="110" spans="2:11" x14ac:dyDescent="0.3">
      <c r="B110" s="38" t="s">
        <v>284</v>
      </c>
      <c r="C110" s="38" t="s">
        <v>122</v>
      </c>
      <c r="D110" s="39">
        <v>0.2994</v>
      </c>
      <c r="E110" s="51"/>
      <c r="F110" s="5"/>
      <c r="G110" s="5">
        <v>29.94</v>
      </c>
      <c r="H110">
        <f t="shared" si="1"/>
        <v>0.2994</v>
      </c>
      <c r="J110" t="s">
        <v>127</v>
      </c>
      <c r="K110">
        <v>0.23149999999999998</v>
      </c>
    </row>
    <row r="111" spans="2:11" x14ac:dyDescent="0.3">
      <c r="B111" s="38" t="s">
        <v>284</v>
      </c>
      <c r="C111" s="38" t="s">
        <v>123</v>
      </c>
      <c r="D111" s="39">
        <v>0.31170000000000003</v>
      </c>
      <c r="E111" s="51"/>
      <c r="F111" s="5"/>
      <c r="G111" s="5">
        <v>31.17</v>
      </c>
      <c r="H111">
        <f t="shared" si="1"/>
        <v>0.31170000000000003</v>
      </c>
      <c r="J111" t="s">
        <v>128</v>
      </c>
      <c r="K111">
        <v>0.30130000000000001</v>
      </c>
    </row>
    <row r="112" spans="2:11" x14ac:dyDescent="0.3">
      <c r="B112" s="38" t="s">
        <v>284</v>
      </c>
      <c r="C112" s="38" t="s">
        <v>124</v>
      </c>
      <c r="D112" s="39">
        <v>0.30449999999999999</v>
      </c>
      <c r="E112" s="51"/>
      <c r="F112" s="5"/>
      <c r="G112" s="5">
        <v>30.45</v>
      </c>
      <c r="H112">
        <f t="shared" si="1"/>
        <v>0.30449999999999999</v>
      </c>
      <c r="J112" t="s">
        <v>129</v>
      </c>
      <c r="K112">
        <v>0.29960000000000003</v>
      </c>
    </row>
    <row r="113" spans="2:11" x14ac:dyDescent="0.3">
      <c r="B113" s="38" t="s">
        <v>284</v>
      </c>
      <c r="C113" s="38" t="s">
        <v>125</v>
      </c>
      <c r="D113" s="39">
        <v>0.30099999999999999</v>
      </c>
      <c r="E113" s="51"/>
      <c r="F113" s="5"/>
      <c r="G113" s="5">
        <v>30.1</v>
      </c>
      <c r="H113">
        <f t="shared" si="1"/>
        <v>0.30099999999999999</v>
      </c>
      <c r="J113" t="s">
        <v>130</v>
      </c>
      <c r="K113">
        <v>0.25609999999999999</v>
      </c>
    </row>
    <row r="114" spans="2:11" x14ac:dyDescent="0.3">
      <c r="B114" s="38" t="s">
        <v>284</v>
      </c>
      <c r="C114" s="38" t="s">
        <v>126</v>
      </c>
      <c r="D114" s="39">
        <v>9.7299999999999998E-2</v>
      </c>
      <c r="E114" s="51"/>
      <c r="F114" s="5"/>
      <c r="G114" s="5">
        <v>9.73</v>
      </c>
      <c r="H114">
        <f t="shared" si="1"/>
        <v>9.7299999999999998E-2</v>
      </c>
      <c r="J114" t="s">
        <v>131</v>
      </c>
      <c r="K114">
        <v>0.22649999999999998</v>
      </c>
    </row>
    <row r="115" spans="2:11" x14ac:dyDescent="0.3">
      <c r="B115" s="38" t="s">
        <v>284</v>
      </c>
      <c r="C115" s="38" t="s">
        <v>127</v>
      </c>
      <c r="D115" s="39">
        <v>0.27149999999999996</v>
      </c>
      <c r="E115" s="51"/>
      <c r="F115" s="5"/>
      <c r="G115" s="5">
        <v>27.15</v>
      </c>
      <c r="H115">
        <f t="shared" si="1"/>
        <v>0.27149999999999996</v>
      </c>
      <c r="J115" t="s">
        <v>132</v>
      </c>
      <c r="K115">
        <v>0.25459999999999999</v>
      </c>
    </row>
    <row r="116" spans="2:11" x14ac:dyDescent="0.3">
      <c r="B116" s="38" t="s">
        <v>284</v>
      </c>
      <c r="C116" s="38" t="s">
        <v>128</v>
      </c>
      <c r="D116" s="39">
        <v>0.32549999999999996</v>
      </c>
      <c r="E116" s="51"/>
      <c r="F116" s="5"/>
      <c r="G116" s="5">
        <v>32.549999999999997</v>
      </c>
      <c r="H116">
        <f t="shared" si="1"/>
        <v>0.32549999999999996</v>
      </c>
      <c r="J116" t="s">
        <v>133</v>
      </c>
      <c r="K116">
        <v>0.23100000000000001</v>
      </c>
    </row>
    <row r="117" spans="2:11" x14ac:dyDescent="0.3">
      <c r="B117" s="38" t="s">
        <v>284</v>
      </c>
      <c r="C117" s="38" t="s">
        <v>129</v>
      </c>
      <c r="D117" s="39">
        <v>0.29719999999999996</v>
      </c>
      <c r="E117" s="51"/>
      <c r="F117" s="5"/>
      <c r="G117" s="5">
        <v>29.72</v>
      </c>
      <c r="H117">
        <f t="shared" si="1"/>
        <v>0.29719999999999996</v>
      </c>
      <c r="J117" t="s">
        <v>134</v>
      </c>
      <c r="K117">
        <v>0.2127</v>
      </c>
    </row>
    <row r="118" spans="2:11" x14ac:dyDescent="0.3">
      <c r="B118" s="38" t="s">
        <v>284</v>
      </c>
      <c r="C118" s="38" t="s">
        <v>130</v>
      </c>
      <c r="D118" s="39">
        <v>0.29309999999999997</v>
      </c>
      <c r="E118" s="51"/>
      <c r="F118" s="5"/>
      <c r="G118" s="5">
        <v>29.31</v>
      </c>
      <c r="H118">
        <f t="shared" si="1"/>
        <v>0.29309999999999997</v>
      </c>
      <c r="J118" t="s">
        <v>135</v>
      </c>
      <c r="K118">
        <v>0.26090000000000002</v>
      </c>
    </row>
    <row r="119" spans="2:11" x14ac:dyDescent="0.3">
      <c r="B119" s="38" t="s">
        <v>284</v>
      </c>
      <c r="C119" s="38" t="s">
        <v>131</v>
      </c>
      <c r="D119" s="39">
        <v>0.29719999999999996</v>
      </c>
      <c r="E119" s="51"/>
      <c r="F119" s="5"/>
      <c r="G119" s="5">
        <v>29.72</v>
      </c>
      <c r="H119">
        <f t="shared" si="1"/>
        <v>0.29719999999999996</v>
      </c>
      <c r="J119" t="s">
        <v>136</v>
      </c>
      <c r="K119">
        <v>0.1176</v>
      </c>
    </row>
    <row r="120" spans="2:11" x14ac:dyDescent="0.3">
      <c r="B120" s="38" t="s">
        <v>284</v>
      </c>
      <c r="C120" s="38" t="s">
        <v>132</v>
      </c>
      <c r="D120" s="39">
        <v>0.27360000000000001</v>
      </c>
      <c r="E120" s="51"/>
      <c r="F120" s="5"/>
      <c r="G120" s="5">
        <v>27.36</v>
      </c>
      <c r="H120">
        <f t="shared" si="1"/>
        <v>0.27360000000000001</v>
      </c>
      <c r="J120" t="s">
        <v>137</v>
      </c>
      <c r="K120">
        <v>5.1900000000000002E-2</v>
      </c>
    </row>
    <row r="121" spans="2:11" x14ac:dyDescent="0.3">
      <c r="B121" s="38" t="s">
        <v>284</v>
      </c>
      <c r="C121" s="38" t="s">
        <v>133</v>
      </c>
      <c r="D121" s="39">
        <v>0.30449999999999999</v>
      </c>
      <c r="E121" s="51"/>
      <c r="F121" s="5"/>
      <c r="G121" s="5">
        <v>30.45</v>
      </c>
      <c r="H121">
        <f t="shared" si="1"/>
        <v>0.30449999999999999</v>
      </c>
      <c r="J121" t="s">
        <v>138</v>
      </c>
      <c r="K121">
        <v>0.21760000000000002</v>
      </c>
    </row>
    <row r="122" spans="2:11" x14ac:dyDescent="0.3">
      <c r="B122" s="38" t="s">
        <v>284</v>
      </c>
      <c r="C122" s="38" t="s">
        <v>134</v>
      </c>
      <c r="D122" s="39">
        <v>0.26600000000000001</v>
      </c>
      <c r="E122" s="51"/>
      <c r="F122" s="5"/>
      <c r="G122" s="5">
        <v>26.6</v>
      </c>
      <c r="H122">
        <f t="shared" si="1"/>
        <v>0.26600000000000001</v>
      </c>
      <c r="J122" t="s">
        <v>139</v>
      </c>
      <c r="K122">
        <v>0.29339999999999999</v>
      </c>
    </row>
    <row r="123" spans="2:11" x14ac:dyDescent="0.3">
      <c r="B123" s="38" t="s">
        <v>284</v>
      </c>
      <c r="C123" s="38" t="s">
        <v>135</v>
      </c>
      <c r="D123" s="39">
        <v>0.30099999999999999</v>
      </c>
      <c r="E123" s="51"/>
      <c r="F123" s="5"/>
      <c r="G123" s="5">
        <v>30.1</v>
      </c>
      <c r="H123">
        <f t="shared" si="1"/>
        <v>0.30099999999999999</v>
      </c>
      <c r="J123" t="s">
        <v>335</v>
      </c>
      <c r="K123">
        <v>5.1900000000000002E-2</v>
      </c>
    </row>
    <row r="124" spans="2:11" x14ac:dyDescent="0.3">
      <c r="B124" s="38" t="s">
        <v>284</v>
      </c>
      <c r="C124" s="38" t="s">
        <v>136</v>
      </c>
      <c r="D124" s="39">
        <v>0.26489999999999997</v>
      </c>
      <c r="E124" s="51"/>
      <c r="F124" s="5"/>
      <c r="G124" s="5">
        <v>26.49</v>
      </c>
      <c r="H124">
        <f t="shared" si="1"/>
        <v>0.26489999999999997</v>
      </c>
      <c r="J124" t="s">
        <v>140</v>
      </c>
      <c r="K124">
        <v>0.28739999999999999</v>
      </c>
    </row>
    <row r="125" spans="2:11" x14ac:dyDescent="0.3">
      <c r="B125" s="38" t="s">
        <v>284</v>
      </c>
      <c r="C125" s="38" t="s">
        <v>137</v>
      </c>
      <c r="D125" s="39">
        <v>9.35E-2</v>
      </c>
      <c r="E125" s="51"/>
      <c r="F125" s="5"/>
      <c r="G125" s="5">
        <v>9.35</v>
      </c>
      <c r="H125">
        <f t="shared" si="1"/>
        <v>9.35E-2</v>
      </c>
      <c r="J125" t="s">
        <v>141</v>
      </c>
      <c r="K125">
        <v>0.1525</v>
      </c>
    </row>
    <row r="126" spans="2:11" x14ac:dyDescent="0.3">
      <c r="B126" s="38" t="s">
        <v>284</v>
      </c>
      <c r="C126" s="38" t="s">
        <v>138</v>
      </c>
      <c r="D126" s="39">
        <v>0.29399999999999998</v>
      </c>
      <c r="E126" s="51"/>
      <c r="F126" s="5"/>
      <c r="G126" s="5">
        <v>29.4</v>
      </c>
      <c r="H126">
        <f t="shared" si="1"/>
        <v>0.29399999999999998</v>
      </c>
      <c r="J126" t="s">
        <v>181</v>
      </c>
      <c r="K126">
        <v>0.26960000000000001</v>
      </c>
    </row>
    <row r="127" spans="2:11" x14ac:dyDescent="0.3">
      <c r="B127" s="38" t="s">
        <v>284</v>
      </c>
      <c r="C127" s="38" t="s">
        <v>139</v>
      </c>
      <c r="D127" s="39">
        <v>0.28499999999999998</v>
      </c>
      <c r="E127" s="51"/>
      <c r="F127" s="5"/>
      <c r="G127" s="5">
        <v>28.5</v>
      </c>
      <c r="H127">
        <f t="shared" si="1"/>
        <v>0.28499999999999998</v>
      </c>
      <c r="J127" t="s">
        <v>182</v>
      </c>
      <c r="K127">
        <v>0.24379999999999999</v>
      </c>
    </row>
    <row r="128" spans="2:11" x14ac:dyDescent="0.3">
      <c r="B128" s="38" t="s">
        <v>284</v>
      </c>
      <c r="C128" s="38" t="s">
        <v>140</v>
      </c>
      <c r="D128" s="39">
        <v>0.3075</v>
      </c>
      <c r="E128" s="51"/>
      <c r="F128" s="5"/>
      <c r="G128" s="5">
        <v>30.75</v>
      </c>
      <c r="H128">
        <f t="shared" si="1"/>
        <v>0.3075</v>
      </c>
      <c r="J128" t="s">
        <v>183</v>
      </c>
      <c r="K128">
        <v>0.15509999999999999</v>
      </c>
    </row>
    <row r="129" spans="2:11" x14ac:dyDescent="0.3">
      <c r="B129" s="38" t="s">
        <v>284</v>
      </c>
      <c r="C129" s="38" t="s">
        <v>141</v>
      </c>
      <c r="D129" s="39">
        <v>0.20469999999999999</v>
      </c>
      <c r="E129" s="51"/>
      <c r="F129" s="5"/>
      <c r="G129" s="5">
        <v>20.47</v>
      </c>
      <c r="H129">
        <f t="shared" si="1"/>
        <v>0.20469999999999999</v>
      </c>
      <c r="J129" t="s">
        <v>184</v>
      </c>
      <c r="K129">
        <v>0.12619999999999998</v>
      </c>
    </row>
    <row r="130" spans="2:11" x14ac:dyDescent="0.3">
      <c r="B130" s="38" t="s">
        <v>284</v>
      </c>
      <c r="C130" s="38" t="s">
        <v>113</v>
      </c>
      <c r="D130" s="39">
        <v>0.19699999999999998</v>
      </c>
      <c r="E130" s="51"/>
      <c r="F130" s="5"/>
      <c r="G130" s="5">
        <v>19.7</v>
      </c>
      <c r="H130">
        <f t="shared" si="1"/>
        <v>0.19699999999999998</v>
      </c>
      <c r="J130" t="s">
        <v>185</v>
      </c>
      <c r="K130">
        <v>0.28129999999999999</v>
      </c>
    </row>
    <row r="131" spans="2:11" x14ac:dyDescent="0.3">
      <c r="B131" s="38" t="s">
        <v>284</v>
      </c>
      <c r="C131" s="38" t="s">
        <v>114</v>
      </c>
      <c r="D131" s="39">
        <v>0.315</v>
      </c>
      <c r="E131" s="51"/>
      <c r="F131" s="5"/>
      <c r="G131" s="5">
        <v>31.5</v>
      </c>
      <c r="H131">
        <f t="shared" si="1"/>
        <v>0.315</v>
      </c>
      <c r="J131" t="s">
        <v>186</v>
      </c>
      <c r="K131">
        <v>0.28420000000000001</v>
      </c>
    </row>
    <row r="132" spans="2:11" x14ac:dyDescent="0.3">
      <c r="B132" s="38" t="s">
        <v>284</v>
      </c>
      <c r="C132" s="38" t="s">
        <v>143</v>
      </c>
      <c r="D132" s="39">
        <v>0.315</v>
      </c>
      <c r="E132" s="51"/>
      <c r="F132" s="5"/>
      <c r="G132" s="5">
        <v>31.5</v>
      </c>
      <c r="H132">
        <f t="shared" si="1"/>
        <v>0.315</v>
      </c>
      <c r="J132" t="s">
        <v>187</v>
      </c>
      <c r="K132">
        <v>7.2800000000000004E-2</v>
      </c>
    </row>
    <row r="133" spans="2:11" x14ac:dyDescent="0.3">
      <c r="B133" s="38" t="s">
        <v>284</v>
      </c>
      <c r="C133" s="38" t="s">
        <v>144</v>
      </c>
      <c r="D133" s="39">
        <v>6.6799999999999998E-2</v>
      </c>
      <c r="E133" s="51"/>
      <c r="F133" s="5"/>
      <c r="G133" s="5">
        <v>6.68</v>
      </c>
      <c r="H133">
        <f t="shared" ref="H133:H196" si="2">G133/100</f>
        <v>6.6799999999999998E-2</v>
      </c>
      <c r="J133" t="s">
        <v>188</v>
      </c>
      <c r="K133">
        <v>0.21530000000000002</v>
      </c>
    </row>
    <row r="134" spans="2:11" x14ac:dyDescent="0.3">
      <c r="B134" s="38" t="s">
        <v>284</v>
      </c>
      <c r="C134" s="38" t="s">
        <v>145</v>
      </c>
      <c r="D134" s="39">
        <v>0.28100000000000003</v>
      </c>
      <c r="E134" s="51"/>
      <c r="F134" s="5"/>
      <c r="G134" s="5">
        <v>28.1</v>
      </c>
      <c r="H134">
        <f t="shared" si="2"/>
        <v>0.28100000000000003</v>
      </c>
      <c r="J134" t="s">
        <v>189</v>
      </c>
      <c r="K134">
        <v>0.2591</v>
      </c>
    </row>
    <row r="135" spans="2:11" x14ac:dyDescent="0.3">
      <c r="B135" s="38" t="s">
        <v>284</v>
      </c>
      <c r="C135" s="38" t="s">
        <v>146</v>
      </c>
      <c r="D135" s="39">
        <v>0.28000000000000003</v>
      </c>
      <c r="E135" s="51"/>
      <c r="F135" s="5"/>
      <c r="G135" s="5">
        <v>28</v>
      </c>
      <c r="H135">
        <f t="shared" si="2"/>
        <v>0.28000000000000003</v>
      </c>
      <c r="J135" t="s">
        <v>190</v>
      </c>
      <c r="K135">
        <v>0.16390000000000002</v>
      </c>
    </row>
    <row r="136" spans="2:11" x14ac:dyDescent="0.3">
      <c r="B136" s="38" t="s">
        <v>284</v>
      </c>
      <c r="C136" s="38" t="s">
        <v>147</v>
      </c>
      <c r="D136" s="39">
        <v>0.24809999999999999</v>
      </c>
      <c r="E136" s="51"/>
      <c r="F136" s="5"/>
      <c r="G136" s="5">
        <v>24.81</v>
      </c>
      <c r="H136">
        <f t="shared" si="2"/>
        <v>0.24809999999999999</v>
      </c>
      <c r="J136" t="s">
        <v>151</v>
      </c>
      <c r="K136">
        <v>0.27629999999999999</v>
      </c>
    </row>
    <row r="137" spans="2:11" x14ac:dyDescent="0.3">
      <c r="B137" s="38" t="s">
        <v>284</v>
      </c>
      <c r="C137" s="38" t="s">
        <v>148</v>
      </c>
      <c r="D137" s="39">
        <v>0.30449999999999999</v>
      </c>
      <c r="E137" s="51"/>
      <c r="F137" s="5"/>
      <c r="G137" s="5">
        <v>30.45</v>
      </c>
      <c r="H137">
        <f t="shared" si="2"/>
        <v>0.30449999999999999</v>
      </c>
      <c r="J137" t="s">
        <v>152</v>
      </c>
      <c r="K137">
        <v>0.29089999999999999</v>
      </c>
    </row>
    <row r="138" spans="2:11" x14ac:dyDescent="0.3">
      <c r="B138" s="38" t="s">
        <v>284</v>
      </c>
      <c r="C138" s="38" t="s">
        <v>149</v>
      </c>
      <c r="D138" s="39">
        <v>0.1726</v>
      </c>
      <c r="E138" s="51"/>
      <c r="F138" s="5"/>
      <c r="G138" s="5">
        <v>17.260000000000002</v>
      </c>
      <c r="H138">
        <f t="shared" si="2"/>
        <v>0.1726</v>
      </c>
      <c r="J138" t="s">
        <v>153</v>
      </c>
      <c r="K138">
        <v>0.29870000000000002</v>
      </c>
    </row>
    <row r="139" spans="2:11" x14ac:dyDescent="0.3">
      <c r="B139" s="38" t="s">
        <v>284</v>
      </c>
      <c r="C139" s="38" t="s">
        <v>150</v>
      </c>
      <c r="D139" s="39">
        <v>0.315</v>
      </c>
      <c r="E139" s="51"/>
      <c r="F139" s="5"/>
      <c r="G139" s="5">
        <v>31.5</v>
      </c>
      <c r="H139">
        <f t="shared" si="2"/>
        <v>0.315</v>
      </c>
      <c r="J139" t="s">
        <v>154</v>
      </c>
      <c r="K139">
        <v>0.21929999999999999</v>
      </c>
    </row>
    <row r="140" spans="2:11" x14ac:dyDescent="0.3">
      <c r="B140" s="38" t="s">
        <v>284</v>
      </c>
      <c r="C140" s="38" t="s">
        <v>151</v>
      </c>
      <c r="D140" s="39">
        <v>0.3</v>
      </c>
      <c r="E140" s="51"/>
      <c r="F140" s="5"/>
      <c r="G140" s="5">
        <v>30</v>
      </c>
      <c r="H140">
        <f t="shared" si="2"/>
        <v>0.3</v>
      </c>
      <c r="J140" t="s">
        <v>155</v>
      </c>
      <c r="K140">
        <v>0.27860000000000001</v>
      </c>
    </row>
    <row r="141" spans="2:11" x14ac:dyDescent="0.3">
      <c r="B141" s="38" t="s">
        <v>284</v>
      </c>
      <c r="C141" s="38" t="s">
        <v>152</v>
      </c>
      <c r="D141" s="39">
        <v>0.25619999999999998</v>
      </c>
      <c r="E141" s="51"/>
      <c r="F141" s="5"/>
      <c r="G141" s="5">
        <v>25.62</v>
      </c>
      <c r="H141">
        <f t="shared" si="2"/>
        <v>0.25619999999999998</v>
      </c>
      <c r="J141" t="s">
        <v>156</v>
      </c>
      <c r="K141">
        <v>0.1188</v>
      </c>
    </row>
    <row r="142" spans="2:11" x14ac:dyDescent="0.3">
      <c r="B142" s="38" t="s">
        <v>284</v>
      </c>
      <c r="C142" s="38" t="s">
        <v>153</v>
      </c>
      <c r="D142" s="39">
        <v>0.29980000000000001</v>
      </c>
      <c r="E142" s="51"/>
      <c r="F142" s="5"/>
      <c r="G142" s="5">
        <v>29.98</v>
      </c>
      <c r="H142">
        <f t="shared" si="2"/>
        <v>0.29980000000000001</v>
      </c>
      <c r="J142" t="s">
        <v>157</v>
      </c>
      <c r="K142">
        <v>0.24690000000000001</v>
      </c>
    </row>
    <row r="143" spans="2:11" x14ac:dyDescent="0.3">
      <c r="B143" s="38" t="s">
        <v>284</v>
      </c>
      <c r="C143" s="38" t="s">
        <v>154</v>
      </c>
      <c r="D143" s="39">
        <v>0.21850000000000003</v>
      </c>
      <c r="E143" s="51"/>
      <c r="F143" s="5"/>
      <c r="G143" s="5">
        <v>21.85</v>
      </c>
      <c r="H143">
        <f t="shared" si="2"/>
        <v>0.21850000000000003</v>
      </c>
      <c r="J143" t="s">
        <v>340</v>
      </c>
      <c r="K143">
        <v>0.25540000000000002</v>
      </c>
    </row>
    <row r="144" spans="2:11" x14ac:dyDescent="0.3">
      <c r="B144" s="38" t="s">
        <v>284</v>
      </c>
      <c r="C144" s="38" t="s">
        <v>155</v>
      </c>
      <c r="D144" s="39">
        <v>0.30449999999999999</v>
      </c>
      <c r="E144" s="51"/>
      <c r="F144" s="5"/>
      <c r="G144" s="5">
        <v>30.45</v>
      </c>
      <c r="H144">
        <f t="shared" si="2"/>
        <v>0.30449999999999999</v>
      </c>
      <c r="J144" t="s">
        <v>158</v>
      </c>
      <c r="K144">
        <v>0.26769999999999999</v>
      </c>
    </row>
    <row r="145" spans="2:11" x14ac:dyDescent="0.3">
      <c r="B145" s="38" t="s">
        <v>284</v>
      </c>
      <c r="C145" s="38" t="s">
        <v>156</v>
      </c>
      <c r="D145" s="39">
        <v>0.29719999999999996</v>
      </c>
      <c r="E145" s="51"/>
      <c r="F145" s="5"/>
      <c r="G145" s="5">
        <v>29.72</v>
      </c>
      <c r="H145">
        <f t="shared" si="2"/>
        <v>0.29719999999999996</v>
      </c>
      <c r="J145" t="s">
        <v>159</v>
      </c>
      <c r="K145">
        <v>0.2011</v>
      </c>
    </row>
    <row r="146" spans="2:11" x14ac:dyDescent="0.3">
      <c r="B146" s="38" t="s">
        <v>284</v>
      </c>
      <c r="C146" s="38" t="s">
        <v>157</v>
      </c>
      <c r="D146" s="39">
        <v>0.30449999999999999</v>
      </c>
      <c r="E146" s="51"/>
      <c r="F146" s="5"/>
      <c r="G146" s="5">
        <v>30.45</v>
      </c>
      <c r="H146">
        <f t="shared" si="2"/>
        <v>0.30449999999999999</v>
      </c>
      <c r="J146" t="s">
        <v>160</v>
      </c>
      <c r="K146">
        <v>0.27229999999999999</v>
      </c>
    </row>
    <row r="147" spans="2:11" x14ac:dyDescent="0.3">
      <c r="B147" s="38" t="s">
        <v>284</v>
      </c>
      <c r="C147" s="38" t="s">
        <v>290</v>
      </c>
      <c r="D147" s="39">
        <v>0.31170000000000003</v>
      </c>
      <c r="E147" s="51"/>
      <c r="F147" s="5"/>
      <c r="G147" s="5">
        <v>31.17</v>
      </c>
      <c r="H147">
        <f t="shared" si="2"/>
        <v>0.31170000000000003</v>
      </c>
      <c r="J147" t="s">
        <v>161</v>
      </c>
      <c r="K147">
        <v>0.14029999999999998</v>
      </c>
    </row>
    <row r="148" spans="2:11" x14ac:dyDescent="0.3">
      <c r="B148" s="38" t="s">
        <v>284</v>
      </c>
      <c r="C148" s="38" t="s">
        <v>158</v>
      </c>
      <c r="D148" s="39">
        <v>0.27339999999999998</v>
      </c>
      <c r="E148" s="51"/>
      <c r="F148" s="5"/>
      <c r="G148" s="5">
        <v>27.34</v>
      </c>
      <c r="H148">
        <f t="shared" si="2"/>
        <v>0.27339999999999998</v>
      </c>
      <c r="J148" t="s">
        <v>162</v>
      </c>
      <c r="K148">
        <v>0.2762</v>
      </c>
    </row>
    <row r="149" spans="2:11" x14ac:dyDescent="0.3">
      <c r="B149" s="38" t="s">
        <v>284</v>
      </c>
      <c r="C149" s="38" t="s">
        <v>159</v>
      </c>
      <c r="D149" s="39">
        <v>0.3075</v>
      </c>
      <c r="E149" s="51"/>
      <c r="F149" s="5"/>
      <c r="G149" s="5">
        <v>30.75</v>
      </c>
      <c r="H149">
        <f t="shared" si="2"/>
        <v>0.3075</v>
      </c>
      <c r="J149" t="s">
        <v>163</v>
      </c>
      <c r="K149">
        <v>5.1900000000000002E-2</v>
      </c>
    </row>
    <row r="150" spans="2:11" x14ac:dyDescent="0.3">
      <c r="B150" s="38" t="s">
        <v>284</v>
      </c>
      <c r="C150" s="38" t="s">
        <v>160</v>
      </c>
      <c r="D150" s="39">
        <v>0.315</v>
      </c>
      <c r="E150" s="51"/>
      <c r="F150" s="5"/>
      <c r="G150" s="5">
        <v>31.5</v>
      </c>
      <c r="H150">
        <f t="shared" si="2"/>
        <v>0.315</v>
      </c>
      <c r="J150" t="s">
        <v>164</v>
      </c>
      <c r="K150">
        <v>9.5399999999999985E-2</v>
      </c>
    </row>
    <row r="151" spans="2:11" x14ac:dyDescent="0.3">
      <c r="B151" s="38" t="s">
        <v>284</v>
      </c>
      <c r="C151" s="38" t="s">
        <v>161</v>
      </c>
      <c r="D151" s="39">
        <v>0.13269999999999998</v>
      </c>
      <c r="E151" s="51"/>
      <c r="F151" s="5"/>
      <c r="G151" s="5">
        <v>13.27</v>
      </c>
      <c r="H151">
        <f t="shared" si="2"/>
        <v>0.13269999999999998</v>
      </c>
      <c r="J151" t="s">
        <v>165</v>
      </c>
      <c r="K151">
        <v>0.2293</v>
      </c>
    </row>
    <row r="152" spans="2:11" x14ac:dyDescent="0.3">
      <c r="B152" s="38" t="s">
        <v>284</v>
      </c>
      <c r="C152" s="38" t="s">
        <v>162</v>
      </c>
      <c r="D152" s="39">
        <v>0.21710000000000002</v>
      </c>
      <c r="E152" s="51"/>
      <c r="F152" s="5"/>
      <c r="G152" s="5">
        <v>21.71</v>
      </c>
      <c r="H152">
        <f t="shared" si="2"/>
        <v>0.21710000000000002</v>
      </c>
      <c r="J152" t="s">
        <v>166</v>
      </c>
      <c r="K152">
        <v>0.29960000000000003</v>
      </c>
    </row>
    <row r="153" spans="2:11" x14ac:dyDescent="0.3">
      <c r="B153" s="38" t="s">
        <v>284</v>
      </c>
      <c r="C153" s="38" t="s">
        <v>163</v>
      </c>
      <c r="D153" s="39">
        <v>0.1457</v>
      </c>
      <c r="E153" s="51"/>
      <c r="F153" s="5"/>
      <c r="G153" s="5">
        <v>14.57</v>
      </c>
      <c r="H153">
        <f t="shared" si="2"/>
        <v>0.1457</v>
      </c>
      <c r="J153" t="s">
        <v>167</v>
      </c>
      <c r="K153">
        <v>0.2072</v>
      </c>
    </row>
    <row r="154" spans="2:11" x14ac:dyDescent="0.3">
      <c r="B154" s="38" t="s">
        <v>284</v>
      </c>
      <c r="C154" s="38" t="s">
        <v>164</v>
      </c>
      <c r="D154" s="39">
        <v>0.26600000000000001</v>
      </c>
      <c r="E154" s="51"/>
      <c r="F154" s="5"/>
      <c r="G154" s="5">
        <v>26.6</v>
      </c>
      <c r="H154">
        <f t="shared" si="2"/>
        <v>0.26600000000000001</v>
      </c>
      <c r="J154" t="s">
        <v>168</v>
      </c>
      <c r="K154">
        <v>0.25109999999999999</v>
      </c>
    </row>
    <row r="155" spans="2:11" x14ac:dyDescent="0.3">
      <c r="B155" s="38" t="s">
        <v>284</v>
      </c>
      <c r="C155" s="38" t="s">
        <v>165</v>
      </c>
      <c r="D155" s="39">
        <v>0.30079999999999996</v>
      </c>
      <c r="E155" s="51"/>
      <c r="F155" s="5"/>
      <c r="G155" s="5">
        <v>30.08</v>
      </c>
      <c r="H155">
        <f t="shared" si="2"/>
        <v>0.30079999999999996</v>
      </c>
      <c r="J155" t="s">
        <v>142</v>
      </c>
      <c r="K155">
        <v>0.223</v>
      </c>
    </row>
    <row r="156" spans="2:11" x14ac:dyDescent="0.3">
      <c r="B156" s="38" t="s">
        <v>284</v>
      </c>
      <c r="C156" s="38" t="s">
        <v>166</v>
      </c>
      <c r="D156" s="39">
        <v>0.29399999999999998</v>
      </c>
      <c r="E156" s="51"/>
      <c r="F156" s="5"/>
      <c r="G156" s="5">
        <v>29.4</v>
      </c>
      <c r="H156">
        <f t="shared" si="2"/>
        <v>0.29399999999999998</v>
      </c>
      <c r="J156" t="s">
        <v>174</v>
      </c>
      <c r="K156">
        <v>0.24690000000000001</v>
      </c>
    </row>
    <row r="157" spans="2:11" x14ac:dyDescent="0.3">
      <c r="B157" s="38" t="s">
        <v>284</v>
      </c>
      <c r="C157" s="38" t="s">
        <v>167</v>
      </c>
      <c r="D157" s="39">
        <v>0.20120000000000002</v>
      </c>
      <c r="E157" s="51"/>
      <c r="F157" s="5"/>
      <c r="G157" s="5">
        <v>20.12</v>
      </c>
      <c r="H157">
        <f t="shared" si="2"/>
        <v>0.20120000000000002</v>
      </c>
      <c r="J157" t="s">
        <v>175</v>
      </c>
      <c r="K157">
        <v>0.19420000000000001</v>
      </c>
    </row>
    <row r="158" spans="2:11" x14ac:dyDescent="0.3">
      <c r="B158" s="38" t="s">
        <v>284</v>
      </c>
      <c r="C158" s="38" t="s">
        <v>168</v>
      </c>
      <c r="D158" s="39">
        <v>0.28260000000000002</v>
      </c>
      <c r="E158" s="51"/>
      <c r="F158" s="5"/>
      <c r="G158" s="5">
        <v>28.26</v>
      </c>
      <c r="H158">
        <f t="shared" si="2"/>
        <v>0.28260000000000002</v>
      </c>
      <c r="J158" t="s">
        <v>176</v>
      </c>
      <c r="K158">
        <v>0.21420000000000003</v>
      </c>
    </row>
    <row r="159" spans="2:11" x14ac:dyDescent="0.3">
      <c r="B159" s="38" t="s">
        <v>284</v>
      </c>
      <c r="C159" s="38" t="s">
        <v>142</v>
      </c>
      <c r="D159" s="39">
        <v>0.28510000000000002</v>
      </c>
      <c r="E159" s="51"/>
      <c r="F159" s="5"/>
      <c r="G159" s="5">
        <v>28.51</v>
      </c>
      <c r="H159">
        <f t="shared" si="2"/>
        <v>0.28510000000000002</v>
      </c>
      <c r="J159" t="s">
        <v>177</v>
      </c>
      <c r="K159">
        <v>0.26219999999999999</v>
      </c>
    </row>
    <row r="160" spans="2:11" x14ac:dyDescent="0.3">
      <c r="B160" s="38" t="s">
        <v>284</v>
      </c>
      <c r="C160" s="38" t="s">
        <v>174</v>
      </c>
      <c r="D160" s="39">
        <v>0.315</v>
      </c>
      <c r="E160" s="51"/>
      <c r="F160" s="5"/>
      <c r="G160" s="5">
        <v>31.5</v>
      </c>
      <c r="H160">
        <f t="shared" si="2"/>
        <v>0.315</v>
      </c>
      <c r="J160" t="s">
        <v>178</v>
      </c>
      <c r="K160">
        <v>0.27839999999999998</v>
      </c>
    </row>
    <row r="161" spans="2:11" x14ac:dyDescent="0.3">
      <c r="B161" s="38" t="s">
        <v>284</v>
      </c>
      <c r="C161" s="38" t="s">
        <v>175</v>
      </c>
      <c r="D161" s="39">
        <v>0.2218</v>
      </c>
      <c r="E161" s="51"/>
      <c r="F161" s="5"/>
      <c r="G161" s="5">
        <v>22.18</v>
      </c>
      <c r="H161">
        <f t="shared" si="2"/>
        <v>0.2218</v>
      </c>
      <c r="J161" t="s">
        <v>179</v>
      </c>
      <c r="K161">
        <v>0.25989999999999996</v>
      </c>
    </row>
    <row r="162" spans="2:11" x14ac:dyDescent="0.3">
      <c r="B162" s="38" t="s">
        <v>284</v>
      </c>
      <c r="C162" s="38" t="s">
        <v>176</v>
      </c>
      <c r="D162" s="39">
        <v>0.26910000000000001</v>
      </c>
      <c r="E162" s="51"/>
      <c r="F162" s="5"/>
      <c r="G162" s="5">
        <v>26.91</v>
      </c>
      <c r="H162">
        <f t="shared" si="2"/>
        <v>0.26910000000000001</v>
      </c>
      <c r="J162" t="s">
        <v>180</v>
      </c>
      <c r="K162">
        <v>0.19359999999999999</v>
      </c>
    </row>
    <row r="163" spans="2:11" x14ac:dyDescent="0.3">
      <c r="B163" s="38" t="s">
        <v>284</v>
      </c>
      <c r="C163" s="38" t="s">
        <v>177</v>
      </c>
      <c r="D163" s="39">
        <v>0.30449999999999999</v>
      </c>
      <c r="E163" s="51"/>
      <c r="F163" s="5"/>
      <c r="G163" s="5">
        <v>30.45</v>
      </c>
      <c r="H163">
        <f t="shared" si="2"/>
        <v>0.30449999999999999</v>
      </c>
      <c r="J163" t="s">
        <v>275</v>
      </c>
      <c r="K163">
        <v>0.23800000000000002</v>
      </c>
    </row>
    <row r="164" spans="2:11" x14ac:dyDescent="0.3">
      <c r="B164" s="38" t="s">
        <v>284</v>
      </c>
      <c r="C164" s="38" t="s">
        <v>178</v>
      </c>
      <c r="D164" s="39">
        <v>0.30449999999999999</v>
      </c>
      <c r="E164" s="51"/>
      <c r="F164" s="5"/>
      <c r="G164" s="5">
        <v>30.45</v>
      </c>
      <c r="H164">
        <f t="shared" si="2"/>
        <v>0.30449999999999999</v>
      </c>
      <c r="J164" t="s">
        <v>336</v>
      </c>
      <c r="K164">
        <v>0.24780000000000002</v>
      </c>
    </row>
    <row r="165" spans="2:11" x14ac:dyDescent="0.3">
      <c r="B165" s="38" t="s">
        <v>284</v>
      </c>
      <c r="C165" s="38" t="s">
        <v>179</v>
      </c>
      <c r="D165" s="39">
        <v>0.29399999999999998</v>
      </c>
      <c r="E165" s="51"/>
      <c r="F165" s="5"/>
      <c r="G165" s="5">
        <v>29.4</v>
      </c>
      <c r="H165">
        <f t="shared" si="2"/>
        <v>0.29399999999999998</v>
      </c>
      <c r="J165" t="s">
        <v>337</v>
      </c>
      <c r="K165">
        <v>0.20980000000000001</v>
      </c>
    </row>
    <row r="166" spans="2:11" x14ac:dyDescent="0.3">
      <c r="B166" s="38" t="s">
        <v>284</v>
      </c>
      <c r="C166" s="38" t="s">
        <v>180</v>
      </c>
      <c r="D166" s="39">
        <v>0.27429999999999999</v>
      </c>
      <c r="E166" s="51"/>
      <c r="F166" s="5"/>
      <c r="G166" s="5">
        <v>27.43</v>
      </c>
      <c r="H166">
        <f t="shared" si="2"/>
        <v>0.27429999999999999</v>
      </c>
      <c r="J166" t="s">
        <v>215</v>
      </c>
      <c r="K166">
        <v>0.18160000000000001</v>
      </c>
    </row>
    <row r="167" spans="2:11" x14ac:dyDescent="0.3">
      <c r="B167" s="38" t="s">
        <v>284</v>
      </c>
      <c r="C167" s="38" t="s">
        <v>275</v>
      </c>
      <c r="D167" s="39">
        <v>0.21190000000000001</v>
      </c>
      <c r="E167" s="51"/>
      <c r="F167" s="5"/>
      <c r="G167" s="5">
        <v>21.19</v>
      </c>
      <c r="H167">
        <f t="shared" si="2"/>
        <v>0.21190000000000001</v>
      </c>
      <c r="J167" t="s">
        <v>217</v>
      </c>
      <c r="K167">
        <v>0.1832</v>
      </c>
    </row>
    <row r="168" spans="2:11" x14ac:dyDescent="0.3">
      <c r="B168" s="38" t="s">
        <v>284</v>
      </c>
      <c r="C168" s="38" t="s">
        <v>181</v>
      </c>
      <c r="D168" s="39">
        <v>0.28489999999999999</v>
      </c>
      <c r="E168" s="51"/>
      <c r="F168" s="5"/>
      <c r="G168" s="5">
        <v>28.49</v>
      </c>
      <c r="H168">
        <f t="shared" si="2"/>
        <v>0.28489999999999999</v>
      </c>
      <c r="J168" t="s">
        <v>218</v>
      </c>
      <c r="K168">
        <v>0.1769</v>
      </c>
    </row>
    <row r="169" spans="2:11" x14ac:dyDescent="0.3">
      <c r="B169" s="38" t="s">
        <v>284</v>
      </c>
      <c r="C169" s="38" t="s">
        <v>182</v>
      </c>
      <c r="D169" s="39">
        <v>0.2777</v>
      </c>
      <c r="E169" s="51"/>
      <c r="F169" s="5"/>
      <c r="G169" s="5">
        <v>27.77</v>
      </c>
      <c r="H169">
        <f t="shared" si="2"/>
        <v>0.2777</v>
      </c>
      <c r="J169" t="s">
        <v>219</v>
      </c>
      <c r="K169">
        <v>5.1900000000000002E-2</v>
      </c>
    </row>
    <row r="170" spans="2:11" x14ac:dyDescent="0.3">
      <c r="B170" s="38" t="s">
        <v>284</v>
      </c>
      <c r="C170" s="38" t="s">
        <v>183</v>
      </c>
      <c r="D170" s="39">
        <v>0.21379999999999999</v>
      </c>
      <c r="E170" s="51"/>
      <c r="F170" s="5"/>
      <c r="G170" s="5">
        <v>21.38</v>
      </c>
      <c r="H170">
        <f t="shared" si="2"/>
        <v>0.21379999999999999</v>
      </c>
      <c r="J170" t="s">
        <v>278</v>
      </c>
      <c r="K170">
        <v>0.16600000000000001</v>
      </c>
    </row>
    <row r="171" spans="2:11" x14ac:dyDescent="0.3">
      <c r="B171" s="38" t="s">
        <v>284</v>
      </c>
      <c r="C171" s="38" t="s">
        <v>184</v>
      </c>
      <c r="D171" s="39">
        <v>0.26100000000000001</v>
      </c>
      <c r="E171" s="51"/>
      <c r="F171" s="5"/>
      <c r="G171" s="5">
        <v>26.1</v>
      </c>
      <c r="H171">
        <f t="shared" si="2"/>
        <v>0.26100000000000001</v>
      </c>
      <c r="J171" t="s">
        <v>338</v>
      </c>
      <c r="K171">
        <v>0.15160000000000001</v>
      </c>
    </row>
    <row r="172" spans="2:11" x14ac:dyDescent="0.3">
      <c r="B172" s="38" t="s">
        <v>284</v>
      </c>
      <c r="C172" s="38" t="s">
        <v>185</v>
      </c>
      <c r="D172" s="39">
        <v>0.29719999999999996</v>
      </c>
      <c r="E172" s="51"/>
      <c r="F172" s="5"/>
      <c r="G172" s="5">
        <v>29.72</v>
      </c>
      <c r="H172">
        <f t="shared" si="2"/>
        <v>0.29719999999999996</v>
      </c>
      <c r="J172" t="s">
        <v>204</v>
      </c>
      <c r="K172">
        <v>0.29339999999999999</v>
      </c>
    </row>
    <row r="173" spans="2:11" x14ac:dyDescent="0.3">
      <c r="B173" s="38" t="s">
        <v>284</v>
      </c>
      <c r="C173" s="38" t="s">
        <v>186</v>
      </c>
      <c r="D173" s="39">
        <v>0.30449999999999999</v>
      </c>
      <c r="E173" s="51"/>
      <c r="F173" s="5"/>
      <c r="G173" s="5">
        <v>30.45</v>
      </c>
      <c r="H173">
        <f t="shared" si="2"/>
        <v>0.30449999999999999</v>
      </c>
      <c r="J173" t="s">
        <v>339</v>
      </c>
      <c r="K173">
        <v>0.32200000000000001</v>
      </c>
    </row>
    <row r="174" spans="2:11" x14ac:dyDescent="0.3">
      <c r="B174" s="38" t="s">
        <v>284</v>
      </c>
      <c r="C174" s="38" t="s">
        <v>187</v>
      </c>
      <c r="D174" s="39">
        <v>0.2195</v>
      </c>
      <c r="E174" s="51"/>
      <c r="F174" s="5"/>
      <c r="G174" s="5">
        <v>21.95</v>
      </c>
      <c r="H174">
        <f t="shared" si="2"/>
        <v>0.2195</v>
      </c>
      <c r="J174" t="s">
        <v>341</v>
      </c>
      <c r="K174">
        <v>9.98E-2</v>
      </c>
    </row>
    <row r="175" spans="2:11" x14ac:dyDescent="0.3">
      <c r="B175" s="38" t="s">
        <v>284</v>
      </c>
      <c r="C175" s="38" t="s">
        <v>188</v>
      </c>
      <c r="D175" s="39">
        <v>0.27649999999999997</v>
      </c>
      <c r="E175" s="51"/>
      <c r="F175" s="5"/>
      <c r="G175" s="5">
        <v>27.65</v>
      </c>
      <c r="H175">
        <f t="shared" si="2"/>
        <v>0.27649999999999997</v>
      </c>
      <c r="J175" t="s">
        <v>191</v>
      </c>
      <c r="K175">
        <v>0.21190000000000001</v>
      </c>
    </row>
    <row r="176" spans="2:11" x14ac:dyDescent="0.3">
      <c r="B176" s="38" t="s">
        <v>284</v>
      </c>
      <c r="C176" s="38" t="s">
        <v>189</v>
      </c>
      <c r="D176" s="39">
        <v>0.30449999999999999</v>
      </c>
      <c r="E176" s="51"/>
      <c r="F176" s="5"/>
      <c r="G176" s="5">
        <v>30.45</v>
      </c>
      <c r="H176">
        <f t="shared" si="2"/>
        <v>0.30449999999999999</v>
      </c>
      <c r="J176" t="s">
        <v>192</v>
      </c>
      <c r="K176">
        <v>0.27539999999999998</v>
      </c>
    </row>
    <row r="177" spans="2:11" x14ac:dyDescent="0.3">
      <c r="B177" s="38" t="s">
        <v>284</v>
      </c>
      <c r="C177" s="38" t="s">
        <v>190</v>
      </c>
      <c r="D177" s="39">
        <v>0.13550000000000001</v>
      </c>
      <c r="E177" s="51"/>
      <c r="F177" s="5"/>
      <c r="G177" s="5">
        <v>13.55</v>
      </c>
      <c r="H177">
        <f t="shared" si="2"/>
        <v>0.13550000000000001</v>
      </c>
      <c r="J177" t="s">
        <v>193</v>
      </c>
      <c r="K177">
        <v>0.1837</v>
      </c>
    </row>
    <row r="178" spans="2:11" x14ac:dyDescent="0.3">
      <c r="B178" s="38" t="s">
        <v>284</v>
      </c>
      <c r="C178" s="38" t="s">
        <v>191</v>
      </c>
      <c r="D178" s="39">
        <v>0.18309999999999998</v>
      </c>
      <c r="E178" s="51"/>
      <c r="F178" s="5"/>
      <c r="G178" s="5">
        <v>18.309999999999999</v>
      </c>
      <c r="H178">
        <f t="shared" si="2"/>
        <v>0.18309999999999998</v>
      </c>
      <c r="J178" t="s">
        <v>194</v>
      </c>
      <c r="K178">
        <v>0.222</v>
      </c>
    </row>
    <row r="179" spans="2:11" x14ac:dyDescent="0.3">
      <c r="B179" s="38" t="s">
        <v>284</v>
      </c>
      <c r="C179" s="38" t="s">
        <v>192</v>
      </c>
      <c r="D179" s="39">
        <v>0.29399999999999998</v>
      </c>
      <c r="E179" s="51"/>
      <c r="F179" s="5"/>
      <c r="G179" s="5">
        <v>29.4</v>
      </c>
      <c r="H179">
        <f t="shared" si="2"/>
        <v>0.29399999999999998</v>
      </c>
      <c r="J179" t="s">
        <v>195</v>
      </c>
      <c r="K179">
        <v>0.26300000000000001</v>
      </c>
    </row>
    <row r="180" spans="2:11" x14ac:dyDescent="0.3">
      <c r="B180" s="38" t="s">
        <v>284</v>
      </c>
      <c r="C180" s="38" t="s">
        <v>193</v>
      </c>
      <c r="D180" s="39">
        <v>0.21429999999999999</v>
      </c>
      <c r="E180" s="51"/>
      <c r="F180" s="5"/>
      <c r="G180" s="5">
        <v>21.43</v>
      </c>
      <c r="H180">
        <f t="shared" si="2"/>
        <v>0.21429999999999999</v>
      </c>
      <c r="J180" t="s">
        <v>196</v>
      </c>
      <c r="K180">
        <v>0.1991</v>
      </c>
    </row>
    <row r="181" spans="2:11" x14ac:dyDescent="0.3">
      <c r="B181" s="38" t="s">
        <v>284</v>
      </c>
      <c r="C181" s="38" t="s">
        <v>194</v>
      </c>
      <c r="D181" s="39">
        <v>0.28470000000000001</v>
      </c>
      <c r="E181" s="51"/>
      <c r="F181" s="5"/>
      <c r="G181" s="5">
        <v>28.47</v>
      </c>
      <c r="H181">
        <f t="shared" si="2"/>
        <v>0.28470000000000001</v>
      </c>
      <c r="J181" t="s">
        <v>197</v>
      </c>
      <c r="K181">
        <v>0.27399999999999997</v>
      </c>
    </row>
    <row r="182" spans="2:11" x14ac:dyDescent="0.3">
      <c r="B182" s="38" t="s">
        <v>284</v>
      </c>
      <c r="C182" s="38" t="s">
        <v>195</v>
      </c>
      <c r="D182" s="39">
        <v>0.315</v>
      </c>
      <c r="E182" s="51"/>
      <c r="F182" s="5"/>
      <c r="G182" s="5">
        <v>31.5</v>
      </c>
      <c r="H182">
        <f t="shared" si="2"/>
        <v>0.315</v>
      </c>
      <c r="J182" t="s">
        <v>198</v>
      </c>
      <c r="K182">
        <v>0.22500000000000001</v>
      </c>
    </row>
    <row r="183" spans="2:11" x14ac:dyDescent="0.3">
      <c r="B183" s="38" t="s">
        <v>284</v>
      </c>
      <c r="C183" s="38" t="s">
        <v>196</v>
      </c>
      <c r="D183" s="39">
        <v>0.25069999999999998</v>
      </c>
      <c r="E183" s="51"/>
      <c r="F183" s="5"/>
      <c r="G183" s="5">
        <v>25.07</v>
      </c>
      <c r="H183">
        <f t="shared" si="2"/>
        <v>0.25069999999999998</v>
      </c>
      <c r="J183" t="s">
        <v>199</v>
      </c>
      <c r="K183">
        <v>0.19839999999999999</v>
      </c>
    </row>
    <row r="184" spans="2:11" x14ac:dyDescent="0.3">
      <c r="B184" s="38" t="s">
        <v>284</v>
      </c>
      <c r="C184" s="38" t="s">
        <v>197</v>
      </c>
      <c r="D184" s="39">
        <v>0.29399999999999998</v>
      </c>
      <c r="E184" s="51"/>
      <c r="F184" s="5"/>
      <c r="G184" s="5">
        <v>29.4</v>
      </c>
      <c r="H184">
        <f t="shared" si="2"/>
        <v>0.29399999999999998</v>
      </c>
      <c r="J184" t="s">
        <v>200</v>
      </c>
      <c r="K184">
        <v>0.27</v>
      </c>
    </row>
    <row r="185" spans="2:11" x14ac:dyDescent="0.3">
      <c r="B185" s="38" t="s">
        <v>284</v>
      </c>
      <c r="C185" s="38" t="s">
        <v>198</v>
      </c>
      <c r="D185" s="39">
        <v>0.27010000000000001</v>
      </c>
      <c r="E185" s="51"/>
      <c r="F185" s="5"/>
      <c r="G185" s="5">
        <v>27.01</v>
      </c>
      <c r="H185">
        <f t="shared" si="2"/>
        <v>0.27010000000000001</v>
      </c>
      <c r="J185" t="s">
        <v>201</v>
      </c>
      <c r="K185">
        <v>0.21420000000000003</v>
      </c>
    </row>
    <row r="186" spans="2:11" x14ac:dyDescent="0.3">
      <c r="B186" s="38" t="s">
        <v>284</v>
      </c>
      <c r="C186" s="38" t="s">
        <v>199</v>
      </c>
      <c r="D186" s="39">
        <v>0.27050000000000002</v>
      </c>
      <c r="E186" s="51"/>
      <c r="F186" s="5"/>
      <c r="G186" s="5">
        <v>27.05</v>
      </c>
      <c r="H186">
        <f t="shared" si="2"/>
        <v>0.27050000000000002</v>
      </c>
      <c r="J186" t="s">
        <v>202</v>
      </c>
      <c r="K186">
        <v>0.24890000000000001</v>
      </c>
    </row>
    <row r="187" spans="2:11" x14ac:dyDescent="0.3">
      <c r="B187" s="38" t="s">
        <v>284</v>
      </c>
      <c r="C187" s="38" t="s">
        <v>200</v>
      </c>
      <c r="D187" s="39">
        <v>0.31170000000000003</v>
      </c>
      <c r="E187" s="51"/>
      <c r="F187" s="5"/>
      <c r="G187" s="5">
        <v>31.17</v>
      </c>
      <c r="H187">
        <f t="shared" si="2"/>
        <v>0.31170000000000003</v>
      </c>
      <c r="J187" t="s">
        <v>169</v>
      </c>
      <c r="K187">
        <v>5.1900000000000002E-2</v>
      </c>
    </row>
    <row r="188" spans="2:11" x14ac:dyDescent="0.3">
      <c r="B188" s="38" t="s">
        <v>284</v>
      </c>
      <c r="C188" s="38" t="s">
        <v>201</v>
      </c>
      <c r="D188" s="39">
        <v>8.5000000000000006E-2</v>
      </c>
      <c r="E188" s="51"/>
      <c r="F188" s="5"/>
      <c r="G188" s="5">
        <v>8.5</v>
      </c>
      <c r="H188">
        <f t="shared" si="2"/>
        <v>8.5000000000000006E-2</v>
      </c>
      <c r="J188" t="s">
        <v>170</v>
      </c>
      <c r="K188">
        <v>0.26929999999999998</v>
      </c>
    </row>
    <row r="189" spans="2:11" x14ac:dyDescent="0.3">
      <c r="B189" s="38" t="s">
        <v>284</v>
      </c>
      <c r="C189" s="38" t="s">
        <v>202</v>
      </c>
      <c r="D189" s="39">
        <v>0.24859999999999999</v>
      </c>
      <c r="E189" s="51"/>
      <c r="F189" s="5"/>
      <c r="G189" s="5">
        <v>24.86</v>
      </c>
      <c r="H189">
        <f t="shared" si="2"/>
        <v>0.24859999999999999</v>
      </c>
      <c r="J189" t="s">
        <v>171</v>
      </c>
      <c r="K189">
        <v>0.2127</v>
      </c>
    </row>
    <row r="190" spans="2:11" x14ac:dyDescent="0.3">
      <c r="B190" s="38" t="s">
        <v>284</v>
      </c>
      <c r="C190" s="38" t="s">
        <v>169</v>
      </c>
      <c r="D190" s="39">
        <v>0.14249999999999999</v>
      </c>
      <c r="E190" s="51"/>
      <c r="F190" s="5"/>
      <c r="G190" s="5">
        <v>14.25</v>
      </c>
      <c r="H190">
        <f t="shared" si="2"/>
        <v>0.14249999999999999</v>
      </c>
      <c r="J190" t="s">
        <v>172</v>
      </c>
      <c r="K190">
        <v>0.2334</v>
      </c>
    </row>
    <row r="191" spans="2:11" x14ac:dyDescent="0.3">
      <c r="B191" s="38" t="s">
        <v>284</v>
      </c>
      <c r="C191" s="38" t="s">
        <v>170</v>
      </c>
      <c r="D191" s="39">
        <v>0.30449999999999999</v>
      </c>
      <c r="E191" s="51"/>
      <c r="F191" s="5"/>
      <c r="G191" s="5">
        <v>30.45</v>
      </c>
      <c r="H191">
        <f t="shared" si="2"/>
        <v>0.30449999999999999</v>
      </c>
      <c r="J191" t="s">
        <v>173</v>
      </c>
      <c r="K191">
        <v>0.31240000000000001</v>
      </c>
    </row>
    <row r="192" spans="2:11" x14ac:dyDescent="0.3">
      <c r="B192" s="38" t="s">
        <v>284</v>
      </c>
      <c r="C192" s="38" t="s">
        <v>171</v>
      </c>
      <c r="D192" s="39">
        <v>0.1966</v>
      </c>
      <c r="E192" s="51"/>
      <c r="F192" s="5"/>
      <c r="G192" s="5">
        <v>19.66</v>
      </c>
      <c r="H192">
        <f t="shared" si="2"/>
        <v>0.1966</v>
      </c>
      <c r="J192" t="s">
        <v>206</v>
      </c>
      <c r="K192">
        <v>0.2974</v>
      </c>
    </row>
    <row r="193" spans="2:11" x14ac:dyDescent="0.3">
      <c r="B193" s="38" t="s">
        <v>284</v>
      </c>
      <c r="C193" s="38" t="s">
        <v>172</v>
      </c>
      <c r="D193" s="39">
        <v>0.251</v>
      </c>
      <c r="E193" s="51"/>
      <c r="F193" s="5"/>
      <c r="G193" s="5">
        <v>25.1</v>
      </c>
      <c r="H193">
        <f t="shared" si="2"/>
        <v>0.251</v>
      </c>
      <c r="J193" t="s">
        <v>276</v>
      </c>
      <c r="K193">
        <v>0.18210000000000001</v>
      </c>
    </row>
    <row r="194" spans="2:11" x14ac:dyDescent="0.3">
      <c r="B194" s="38" t="s">
        <v>284</v>
      </c>
      <c r="C194" s="38" t="s">
        <v>173</v>
      </c>
      <c r="D194" s="39">
        <v>0.28499999999999998</v>
      </c>
      <c r="E194" s="51"/>
      <c r="F194" s="5"/>
      <c r="G194" s="5">
        <v>28.5</v>
      </c>
      <c r="H194">
        <f t="shared" si="2"/>
        <v>0.28499999999999998</v>
      </c>
      <c r="J194" t="s">
        <v>207</v>
      </c>
      <c r="K194">
        <v>0.2384</v>
      </c>
    </row>
    <row r="195" spans="2:11" x14ac:dyDescent="0.3">
      <c r="B195" s="38" t="s">
        <v>284</v>
      </c>
      <c r="C195" s="38" t="s">
        <v>206</v>
      </c>
      <c r="D195" s="39">
        <v>0.28410000000000002</v>
      </c>
      <c r="E195" s="51"/>
      <c r="F195" s="5"/>
      <c r="G195" s="5">
        <v>28.41</v>
      </c>
      <c r="H195">
        <f t="shared" si="2"/>
        <v>0.28410000000000002</v>
      </c>
      <c r="J195" t="s">
        <v>208</v>
      </c>
      <c r="K195">
        <v>0.20319999999999999</v>
      </c>
    </row>
    <row r="196" spans="2:11" x14ac:dyDescent="0.3">
      <c r="B196" s="38" t="s">
        <v>284</v>
      </c>
      <c r="C196" s="38" t="s">
        <v>276</v>
      </c>
      <c r="D196" s="39">
        <v>0.22519999999999998</v>
      </c>
      <c r="E196" s="51"/>
      <c r="F196" s="5"/>
      <c r="G196" s="5">
        <v>22.52</v>
      </c>
      <c r="H196">
        <f t="shared" si="2"/>
        <v>0.22519999999999998</v>
      </c>
      <c r="J196" t="s">
        <v>209</v>
      </c>
      <c r="K196">
        <v>0.12590000000000001</v>
      </c>
    </row>
    <row r="197" spans="2:11" x14ac:dyDescent="0.3">
      <c r="B197" s="38" t="s">
        <v>284</v>
      </c>
      <c r="C197" s="38" t="s">
        <v>207</v>
      </c>
      <c r="D197" s="39">
        <v>0.2455</v>
      </c>
      <c r="E197" s="51"/>
      <c r="F197" s="5"/>
      <c r="G197" s="5">
        <v>24.55</v>
      </c>
      <c r="H197">
        <f t="shared" ref="H197:H233" si="3">G197/100</f>
        <v>0.2455</v>
      </c>
      <c r="J197" t="s">
        <v>342</v>
      </c>
      <c r="K197">
        <v>0.14219999999999999</v>
      </c>
    </row>
    <row r="198" spans="2:11" x14ac:dyDescent="0.3">
      <c r="B198" s="38" t="s">
        <v>284</v>
      </c>
      <c r="C198" s="38" t="s">
        <v>208</v>
      </c>
      <c r="D198" s="39">
        <v>0.3</v>
      </c>
      <c r="E198" s="51"/>
      <c r="F198" s="5"/>
      <c r="G198" s="5">
        <v>30</v>
      </c>
      <c r="H198">
        <f t="shared" si="3"/>
        <v>0.3</v>
      </c>
      <c r="J198" t="s">
        <v>210</v>
      </c>
      <c r="K198">
        <v>0.22559999999999999</v>
      </c>
    </row>
    <row r="199" spans="2:11" x14ac:dyDescent="0.3">
      <c r="B199" s="38" t="s">
        <v>284</v>
      </c>
      <c r="C199" s="38" t="s">
        <v>209</v>
      </c>
      <c r="D199" s="39">
        <v>0.26190000000000002</v>
      </c>
      <c r="E199" s="51"/>
      <c r="F199" s="5"/>
      <c r="G199" s="5">
        <v>26.19</v>
      </c>
      <c r="H199">
        <f t="shared" si="3"/>
        <v>0.26190000000000002</v>
      </c>
      <c r="J199" t="s">
        <v>211</v>
      </c>
      <c r="K199">
        <v>0.22039999999999998</v>
      </c>
    </row>
    <row r="200" spans="2:11" x14ac:dyDescent="0.3">
      <c r="B200" s="38" t="s">
        <v>284</v>
      </c>
      <c r="C200" s="38" t="s">
        <v>210</v>
      </c>
      <c r="D200" s="39">
        <v>0.21820000000000001</v>
      </c>
      <c r="E200" s="51"/>
      <c r="F200" s="5"/>
      <c r="G200" s="5">
        <v>21.82</v>
      </c>
      <c r="H200">
        <f t="shared" si="3"/>
        <v>0.21820000000000001</v>
      </c>
      <c r="J200" t="s">
        <v>212</v>
      </c>
      <c r="K200">
        <v>5.1900000000000002E-2</v>
      </c>
    </row>
    <row r="201" spans="2:11" x14ac:dyDescent="0.3">
      <c r="B201" s="38" t="s">
        <v>284</v>
      </c>
      <c r="C201" s="38" t="s">
        <v>211</v>
      </c>
      <c r="D201" s="39">
        <v>0.252</v>
      </c>
      <c r="E201" s="51"/>
      <c r="F201" s="5"/>
      <c r="G201" s="5">
        <v>25.2</v>
      </c>
      <c r="H201">
        <f t="shared" si="3"/>
        <v>0.252</v>
      </c>
      <c r="J201" t="s">
        <v>213</v>
      </c>
      <c r="K201">
        <v>0.23190000000000002</v>
      </c>
    </row>
    <row r="202" spans="2:11" x14ac:dyDescent="0.3">
      <c r="B202" s="38" t="s">
        <v>284</v>
      </c>
      <c r="C202" s="38" t="s">
        <v>212</v>
      </c>
      <c r="D202" s="39">
        <v>0.19989999999999999</v>
      </c>
      <c r="E202" s="51"/>
      <c r="F202" s="5"/>
      <c r="G202" s="5">
        <v>19.989999999999998</v>
      </c>
      <c r="H202">
        <f t="shared" si="3"/>
        <v>0.19989999999999999</v>
      </c>
      <c r="J202" t="s">
        <v>223</v>
      </c>
      <c r="K202">
        <v>0.24539999999999998</v>
      </c>
    </row>
    <row r="203" spans="2:11" x14ac:dyDescent="0.3">
      <c r="B203" s="38" t="s">
        <v>284</v>
      </c>
      <c r="C203" s="38" t="s">
        <v>213</v>
      </c>
      <c r="D203" s="39">
        <v>0.29289999999999999</v>
      </c>
      <c r="E203" s="51"/>
      <c r="F203" s="5"/>
      <c r="G203" s="5">
        <v>29.29</v>
      </c>
      <c r="H203">
        <f t="shared" si="3"/>
        <v>0.29289999999999999</v>
      </c>
      <c r="J203" t="s">
        <v>224</v>
      </c>
      <c r="K203">
        <v>0.20319999999999999</v>
      </c>
    </row>
    <row r="204" spans="2:11" x14ac:dyDescent="0.3">
      <c r="B204" s="38" t="s">
        <v>284</v>
      </c>
      <c r="C204" s="38" t="s">
        <v>214</v>
      </c>
      <c r="D204" s="39">
        <v>0.252</v>
      </c>
      <c r="E204" s="51"/>
      <c r="F204" s="5"/>
      <c r="G204" s="5">
        <v>25.2</v>
      </c>
      <c r="H204">
        <f t="shared" si="3"/>
        <v>0.252</v>
      </c>
      <c r="J204" t="s">
        <v>343</v>
      </c>
      <c r="K204">
        <v>8.2200000000000009E-2</v>
      </c>
    </row>
    <row r="205" spans="2:11" x14ac:dyDescent="0.3">
      <c r="B205" s="38" t="s">
        <v>284</v>
      </c>
      <c r="C205" s="38" t="s">
        <v>215</v>
      </c>
      <c r="D205" s="39">
        <v>0.24780000000000002</v>
      </c>
      <c r="E205" s="51"/>
      <c r="F205" s="5"/>
      <c r="G205" s="5">
        <v>24.78</v>
      </c>
      <c r="H205">
        <f t="shared" si="3"/>
        <v>0.24780000000000002</v>
      </c>
      <c r="J205" t="s">
        <v>226</v>
      </c>
      <c r="K205">
        <v>0.183</v>
      </c>
    </row>
    <row r="206" spans="2:11" x14ac:dyDescent="0.3">
      <c r="B206" s="38" t="s">
        <v>284</v>
      </c>
      <c r="C206" s="38" t="s">
        <v>216</v>
      </c>
      <c r="D206" s="39">
        <v>0.29220000000000002</v>
      </c>
      <c r="E206" s="51"/>
      <c r="F206" s="5"/>
      <c r="G206" s="5">
        <v>29.22</v>
      </c>
      <c r="H206">
        <f t="shared" si="3"/>
        <v>0.29220000000000002</v>
      </c>
      <c r="J206" t="s">
        <v>227</v>
      </c>
      <c r="K206">
        <v>0.26300000000000001</v>
      </c>
    </row>
    <row r="207" spans="2:11" x14ac:dyDescent="0.3">
      <c r="B207" s="38" t="s">
        <v>284</v>
      </c>
      <c r="C207" s="38" t="s">
        <v>217</v>
      </c>
      <c r="D207" s="39">
        <v>0.30449999999999999</v>
      </c>
      <c r="E207" s="51"/>
      <c r="F207" s="5"/>
      <c r="G207" s="5">
        <v>30.45</v>
      </c>
      <c r="H207">
        <f t="shared" si="3"/>
        <v>0.30449999999999999</v>
      </c>
      <c r="J207" t="s">
        <v>228</v>
      </c>
      <c r="K207">
        <v>0.29820000000000002</v>
      </c>
    </row>
    <row r="208" spans="2:11" x14ac:dyDescent="0.3">
      <c r="B208" s="38" t="s">
        <v>284</v>
      </c>
      <c r="C208" s="38" t="s">
        <v>218</v>
      </c>
      <c r="D208" s="39">
        <v>0.159</v>
      </c>
      <c r="E208" s="51"/>
      <c r="F208" s="5"/>
      <c r="G208" s="5">
        <v>15.9</v>
      </c>
      <c r="H208">
        <f t="shared" si="3"/>
        <v>0.159</v>
      </c>
      <c r="J208" t="s">
        <v>229</v>
      </c>
      <c r="K208">
        <v>0.25530000000000003</v>
      </c>
    </row>
    <row r="209" spans="2:11" x14ac:dyDescent="0.3">
      <c r="B209" s="38" t="s">
        <v>284</v>
      </c>
      <c r="C209" s="38" t="s">
        <v>219</v>
      </c>
      <c r="D209" s="39">
        <v>0.22760000000000002</v>
      </c>
      <c r="E209" s="51"/>
      <c r="F209" s="5"/>
      <c r="G209" s="5">
        <v>22.76</v>
      </c>
      <c r="H209">
        <f t="shared" si="3"/>
        <v>0.22760000000000002</v>
      </c>
      <c r="J209" t="s">
        <v>230</v>
      </c>
      <c r="K209">
        <v>0.10630000000000001</v>
      </c>
    </row>
    <row r="210" spans="2:11" x14ac:dyDescent="0.3">
      <c r="B210" s="38" t="s">
        <v>284</v>
      </c>
      <c r="C210" s="38" t="s">
        <v>203</v>
      </c>
      <c r="D210" s="39">
        <v>0.23579999999999998</v>
      </c>
      <c r="E210" s="51"/>
      <c r="F210" s="5"/>
      <c r="G210" s="5">
        <v>23.58</v>
      </c>
      <c r="H210">
        <f t="shared" si="3"/>
        <v>0.23579999999999998</v>
      </c>
      <c r="J210" t="s">
        <v>231</v>
      </c>
      <c r="K210">
        <v>0.2611</v>
      </c>
    </row>
    <row r="211" spans="2:11" x14ac:dyDescent="0.3">
      <c r="B211" s="38" t="s">
        <v>284</v>
      </c>
      <c r="C211" s="38" t="s">
        <v>277</v>
      </c>
      <c r="D211" s="39">
        <v>0.05</v>
      </c>
      <c r="E211" s="51"/>
      <c r="F211" s="5"/>
      <c r="G211" s="5">
        <v>5</v>
      </c>
      <c r="H211">
        <f t="shared" si="3"/>
        <v>0.05</v>
      </c>
      <c r="J211" t="s">
        <v>232</v>
      </c>
      <c r="K211">
        <v>0.1394</v>
      </c>
    </row>
    <row r="212" spans="2:11" x14ac:dyDescent="0.3">
      <c r="B212" s="38" t="s">
        <v>284</v>
      </c>
      <c r="C212" s="38" t="s">
        <v>278</v>
      </c>
      <c r="D212" s="39">
        <v>0.17</v>
      </c>
      <c r="E212" s="51"/>
      <c r="F212" s="5"/>
      <c r="G212" s="5">
        <v>17</v>
      </c>
      <c r="H212">
        <f t="shared" si="3"/>
        <v>0.17</v>
      </c>
      <c r="J212" t="s">
        <v>279</v>
      </c>
      <c r="K212">
        <v>0.1381</v>
      </c>
    </row>
    <row r="213" spans="2:11" x14ac:dyDescent="0.3">
      <c r="B213" s="38" t="s">
        <v>284</v>
      </c>
      <c r="C213" s="38" t="s">
        <v>204</v>
      </c>
      <c r="D213" s="39">
        <v>0.30099999999999999</v>
      </c>
      <c r="E213" s="51"/>
      <c r="F213" s="5"/>
      <c r="G213" s="5">
        <v>30.1</v>
      </c>
      <c r="H213">
        <f t="shared" si="3"/>
        <v>0.30099999999999999</v>
      </c>
      <c r="J213" t="s">
        <v>205</v>
      </c>
      <c r="K213">
        <v>0.20499999999999999</v>
      </c>
    </row>
    <row r="214" spans="2:11" x14ac:dyDescent="0.3">
      <c r="B214" s="38" t="s">
        <v>284</v>
      </c>
      <c r="C214" s="38" t="s">
        <v>291</v>
      </c>
      <c r="D214" s="39">
        <v>0.31769999999999998</v>
      </c>
      <c r="E214" s="51"/>
      <c r="F214" s="5"/>
      <c r="G214" s="5">
        <v>31.77</v>
      </c>
      <c r="H214">
        <f t="shared" si="3"/>
        <v>0.31769999999999998</v>
      </c>
      <c r="J214" t="s">
        <v>220</v>
      </c>
      <c r="K214">
        <v>0.29960000000000003</v>
      </c>
    </row>
    <row r="215" spans="2:11" x14ac:dyDescent="0.3">
      <c r="B215" s="38" t="s">
        <v>284</v>
      </c>
      <c r="C215" s="38" t="s">
        <v>279</v>
      </c>
      <c r="D215" s="39">
        <v>0.17199999999999999</v>
      </c>
      <c r="E215" s="51"/>
      <c r="F215" s="5"/>
      <c r="G215" s="5">
        <v>17.2</v>
      </c>
      <c r="H215">
        <f t="shared" si="3"/>
        <v>0.17199999999999999</v>
      </c>
      <c r="J215" t="s">
        <v>222</v>
      </c>
      <c r="K215">
        <v>0.23910000000000001</v>
      </c>
    </row>
    <row r="216" spans="2:11" x14ac:dyDescent="0.3">
      <c r="B216" s="38" t="s">
        <v>284</v>
      </c>
      <c r="C216" s="38" t="s">
        <v>205</v>
      </c>
      <c r="D216" s="39">
        <v>0.21280000000000002</v>
      </c>
      <c r="E216" s="51"/>
      <c r="F216" s="5"/>
      <c r="G216" s="5">
        <v>21.28</v>
      </c>
      <c r="H216">
        <f t="shared" si="3"/>
        <v>0.21280000000000002</v>
      </c>
      <c r="J216" t="s">
        <v>233</v>
      </c>
      <c r="K216">
        <v>0.19469999999999998</v>
      </c>
    </row>
    <row r="217" spans="2:11" x14ac:dyDescent="0.3">
      <c r="B217" s="38" t="s">
        <v>284</v>
      </c>
      <c r="C217" s="38" t="s">
        <v>220</v>
      </c>
      <c r="D217" s="39">
        <v>0.29399999999999998</v>
      </c>
      <c r="E217" s="51"/>
      <c r="F217" s="5"/>
      <c r="G217" s="5">
        <v>29.4</v>
      </c>
      <c r="H217">
        <f t="shared" si="3"/>
        <v>0.29399999999999998</v>
      </c>
      <c r="J217" t="s">
        <v>234</v>
      </c>
      <c r="K217">
        <v>0.21920000000000001</v>
      </c>
    </row>
    <row r="218" spans="2:11" x14ac:dyDescent="0.3">
      <c r="B218" s="38" t="s">
        <v>284</v>
      </c>
      <c r="C218" s="38" t="s">
        <v>221</v>
      </c>
      <c r="D218" s="39">
        <v>0.24260000000000001</v>
      </c>
      <c r="E218" s="51"/>
      <c r="F218" s="5"/>
      <c r="G218" s="5">
        <v>24.26</v>
      </c>
      <c r="H218">
        <f t="shared" si="3"/>
        <v>0.24260000000000001</v>
      </c>
      <c r="J218" t="s">
        <v>235</v>
      </c>
      <c r="K218">
        <v>0.28689999999999999</v>
      </c>
    </row>
    <row r="219" spans="2:11" x14ac:dyDescent="0.3">
      <c r="B219" s="38" t="s">
        <v>284</v>
      </c>
      <c r="C219" s="38" t="s">
        <v>222</v>
      </c>
      <c r="D219" s="39">
        <v>0.25009999999999999</v>
      </c>
      <c r="E219" s="51"/>
      <c r="F219" s="5"/>
      <c r="G219" s="5">
        <v>25.01</v>
      </c>
      <c r="H219">
        <f t="shared" si="3"/>
        <v>0.25009999999999999</v>
      </c>
      <c r="J219" t="s">
        <v>236</v>
      </c>
      <c r="K219">
        <v>5.1900000000000002E-2</v>
      </c>
    </row>
    <row r="220" spans="2:11" x14ac:dyDescent="0.3">
      <c r="B220" s="38" t="s">
        <v>284</v>
      </c>
      <c r="C220" s="38" t="s">
        <v>223</v>
      </c>
      <c r="D220" s="39">
        <v>0.2676</v>
      </c>
      <c r="E220" s="51"/>
      <c r="F220" s="5"/>
      <c r="G220" s="5">
        <v>26.76</v>
      </c>
      <c r="H220">
        <f t="shared" si="3"/>
        <v>0.2676</v>
      </c>
      <c r="J220" t="s">
        <v>82</v>
      </c>
      <c r="K220">
        <v>0.184</v>
      </c>
    </row>
    <row r="221" spans="2:11" x14ac:dyDescent="0.3">
      <c r="B221" s="38" t="s">
        <v>284</v>
      </c>
      <c r="C221" s="38" t="s">
        <v>224</v>
      </c>
      <c r="D221" s="39">
        <v>0.24280000000000002</v>
      </c>
      <c r="E221" s="51"/>
      <c r="F221" s="5"/>
      <c r="G221" s="5">
        <v>24.28</v>
      </c>
      <c r="H221">
        <f t="shared" si="3"/>
        <v>0.24280000000000002</v>
      </c>
      <c r="J221" t="s">
        <v>83</v>
      </c>
      <c r="K221">
        <v>0.22030000000000002</v>
      </c>
    </row>
    <row r="222" spans="2:11" x14ac:dyDescent="0.3">
      <c r="B222" s="38" t="s">
        <v>284</v>
      </c>
      <c r="C222" s="38" t="s">
        <v>225</v>
      </c>
      <c r="D222" s="39">
        <v>8.6699999999999999E-2</v>
      </c>
      <c r="E222" s="51"/>
      <c r="F222" s="5"/>
      <c r="G222" s="5">
        <v>8.67</v>
      </c>
      <c r="H222">
        <f t="shared" si="3"/>
        <v>8.6699999999999999E-2</v>
      </c>
      <c r="J222" t="s">
        <v>344</v>
      </c>
      <c r="K222">
        <v>0.18559999999999999</v>
      </c>
    </row>
    <row r="223" spans="2:11" x14ac:dyDescent="0.3">
      <c r="B223" s="38" t="s">
        <v>284</v>
      </c>
      <c r="C223" s="38" t="s">
        <v>226</v>
      </c>
      <c r="D223" s="39">
        <v>0.23100000000000001</v>
      </c>
      <c r="E223" s="51"/>
      <c r="F223" s="5"/>
      <c r="G223" s="5">
        <v>23.1</v>
      </c>
      <c r="H223">
        <f t="shared" si="3"/>
        <v>0.23100000000000001</v>
      </c>
      <c r="J223" t="s">
        <v>84</v>
      </c>
      <c r="K223">
        <v>0.17100000000000001</v>
      </c>
    </row>
    <row r="224" spans="2:11" x14ac:dyDescent="0.3">
      <c r="B224" s="38" t="s">
        <v>284</v>
      </c>
      <c r="C224" s="38" t="s">
        <v>227</v>
      </c>
      <c r="D224" s="39">
        <v>0.315</v>
      </c>
      <c r="E224" s="51"/>
      <c r="F224" s="5"/>
      <c r="G224" s="5">
        <v>31.5</v>
      </c>
      <c r="H224">
        <f t="shared" si="3"/>
        <v>0.315</v>
      </c>
      <c r="J224" t="s">
        <v>345</v>
      </c>
      <c r="K224">
        <v>0.17550000000000002</v>
      </c>
    </row>
    <row r="225" spans="2:11" x14ac:dyDescent="0.3">
      <c r="B225" s="38" t="s">
        <v>284</v>
      </c>
      <c r="C225" s="38" t="s">
        <v>228</v>
      </c>
      <c r="D225" s="39">
        <v>0.28999999999999998</v>
      </c>
      <c r="E225" s="51"/>
      <c r="F225" s="5"/>
      <c r="G225" s="5">
        <v>29</v>
      </c>
      <c r="H225">
        <f t="shared" si="3"/>
        <v>0.28999999999999998</v>
      </c>
      <c r="J225" t="s">
        <v>86</v>
      </c>
      <c r="K225">
        <v>0.2452</v>
      </c>
    </row>
    <row r="226" spans="2:11" x14ac:dyDescent="0.3">
      <c r="B226" s="38" t="s">
        <v>284</v>
      </c>
      <c r="C226" s="38" t="s">
        <v>229</v>
      </c>
      <c r="D226" s="39">
        <v>0.28999999999999998</v>
      </c>
      <c r="E226" s="51"/>
      <c r="F226" s="5"/>
      <c r="G226" s="5">
        <v>29</v>
      </c>
      <c r="H226">
        <f t="shared" si="3"/>
        <v>0.28999999999999998</v>
      </c>
      <c r="J226" t="s">
        <v>88</v>
      </c>
      <c r="K226">
        <v>0.36799999999999999</v>
      </c>
    </row>
    <row r="227" spans="2:11" x14ac:dyDescent="0.3">
      <c r="B227" s="38" t="s">
        <v>284</v>
      </c>
      <c r="C227" s="38" t="s">
        <v>230</v>
      </c>
      <c r="D227" s="39">
        <v>0.23480000000000001</v>
      </c>
      <c r="E227" s="51"/>
      <c r="F227" s="5"/>
      <c r="G227" s="5">
        <v>23.48</v>
      </c>
      <c r="H227">
        <f t="shared" si="3"/>
        <v>0.23480000000000001</v>
      </c>
    </row>
    <row r="228" spans="2:11" x14ac:dyDescent="0.3">
      <c r="B228" s="38" t="s">
        <v>284</v>
      </c>
      <c r="C228" s="38" t="s">
        <v>231</v>
      </c>
      <c r="D228" s="39">
        <v>0.28749999999999998</v>
      </c>
      <c r="E228" s="51"/>
      <c r="F228" s="5"/>
      <c r="G228" s="5">
        <v>28.75</v>
      </c>
      <c r="H228">
        <f t="shared" si="3"/>
        <v>0.28749999999999998</v>
      </c>
    </row>
    <row r="229" spans="2:11" x14ac:dyDescent="0.3">
      <c r="B229" s="38" t="s">
        <v>284</v>
      </c>
      <c r="C229" s="38" t="s">
        <v>232</v>
      </c>
      <c r="D229" s="39">
        <v>0.27550000000000002</v>
      </c>
      <c r="E229" s="51"/>
      <c r="F229" s="5"/>
      <c r="G229" s="5">
        <v>27.55</v>
      </c>
      <c r="H229">
        <f t="shared" si="3"/>
        <v>0.27550000000000002</v>
      </c>
    </row>
    <row r="230" spans="2:11" x14ac:dyDescent="0.3">
      <c r="B230" s="38" t="s">
        <v>284</v>
      </c>
      <c r="C230" s="38" t="s">
        <v>233</v>
      </c>
      <c r="D230" s="39">
        <v>0.24249999999999999</v>
      </c>
      <c r="E230" s="51"/>
      <c r="F230" s="5"/>
      <c r="G230" s="5">
        <v>24.25</v>
      </c>
      <c r="H230">
        <f t="shared" si="3"/>
        <v>0.24249999999999999</v>
      </c>
    </row>
    <row r="231" spans="2:11" x14ac:dyDescent="0.3">
      <c r="B231" s="38" t="s">
        <v>284</v>
      </c>
      <c r="C231" s="38" t="s">
        <v>234</v>
      </c>
      <c r="D231" s="39">
        <v>0.245</v>
      </c>
      <c r="E231" s="51"/>
      <c r="F231" s="5"/>
      <c r="G231" s="5">
        <v>24.5</v>
      </c>
      <c r="H231">
        <f t="shared" si="3"/>
        <v>0.245</v>
      </c>
    </row>
    <row r="232" spans="2:11" x14ac:dyDescent="0.3">
      <c r="B232" s="38" t="s">
        <v>284</v>
      </c>
      <c r="C232" s="38" t="s">
        <v>235</v>
      </c>
      <c r="D232" s="39">
        <v>0.27629999999999999</v>
      </c>
      <c r="E232" s="51"/>
      <c r="F232" s="5"/>
      <c r="G232" s="5">
        <v>27.63</v>
      </c>
      <c r="H232">
        <f t="shared" si="3"/>
        <v>0.27629999999999999</v>
      </c>
    </row>
    <row r="233" spans="2:11" x14ac:dyDescent="0.3">
      <c r="B233" s="38" t="s">
        <v>284</v>
      </c>
      <c r="C233" s="38" t="s">
        <v>236</v>
      </c>
      <c r="D233" s="39">
        <v>0.28000000000000003</v>
      </c>
      <c r="E233" s="51"/>
      <c r="F233" s="5"/>
      <c r="G233" s="5">
        <v>28</v>
      </c>
      <c r="H233">
        <f t="shared" si="3"/>
        <v>0.28000000000000003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S3452042-뉴앤뉴_검토완료</vt:lpstr>
      <vt:lpstr>(참고) 간접비 기준('22.12.21)-삭제 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kms10615@naver.com</dc:creator>
  <cp:lastModifiedBy>민 수홍</cp:lastModifiedBy>
  <dcterms:created xsi:type="dcterms:W3CDTF">2020-06-22T05:27:44Z</dcterms:created>
  <dcterms:modified xsi:type="dcterms:W3CDTF">2026-02-25T23:14:04Z</dcterms:modified>
</cp:coreProperties>
</file>